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finance\"/>
    </mc:Choice>
  </mc:AlternateContent>
  <bookViews>
    <workbookView xWindow="0" yWindow="0" windowWidth="15312" windowHeight="4344"/>
  </bookViews>
  <sheets>
    <sheet name="Sheet1" sheetId="1" r:id="rId1"/>
    <sheet name="List of All Calcul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D10" i="2"/>
  <c r="F27" i="2"/>
  <c r="G26" i="2"/>
  <c r="F26" i="2"/>
  <c r="I27" i="1"/>
  <c r="H5" i="1"/>
  <c r="H4" i="1"/>
  <c r="K12" i="2"/>
  <c r="K11" i="2"/>
  <c r="H11" i="2"/>
  <c r="H10" i="2"/>
  <c r="H9" i="2"/>
  <c r="H8" i="2"/>
  <c r="H7" i="2"/>
  <c r="D6" i="2"/>
  <c r="D2" i="2"/>
  <c r="D10" i="1" l="1"/>
  <c r="B82" i="1"/>
  <c r="C82" i="1"/>
  <c r="D82" i="1"/>
  <c r="A82" i="1"/>
  <c r="B81" i="1"/>
  <c r="C81" i="1"/>
  <c r="D81" i="1"/>
  <c r="A81" i="1"/>
  <c r="B80" i="1"/>
  <c r="C80" i="1"/>
  <c r="D80" i="1"/>
  <c r="A80" i="1"/>
  <c r="B79" i="1"/>
  <c r="C79" i="1"/>
  <c r="D79" i="1"/>
  <c r="A79" i="1"/>
  <c r="B78" i="1"/>
  <c r="C78" i="1"/>
  <c r="D78" i="1"/>
  <c r="A78" i="1"/>
  <c r="E53" i="1"/>
  <c r="E56" i="1" s="1"/>
  <c r="G69" i="1"/>
  <c r="C56" i="1"/>
  <c r="D56" i="1"/>
  <c r="B56" i="1"/>
  <c r="C55" i="1"/>
  <c r="D55" i="1"/>
  <c r="E55" i="1"/>
  <c r="B55" i="1"/>
  <c r="C54" i="1"/>
  <c r="D54" i="1"/>
  <c r="E54" i="1"/>
  <c r="B54" i="1"/>
  <c r="D53" i="1"/>
  <c r="C53" i="1"/>
  <c r="B53" i="1"/>
  <c r="E52" i="1"/>
  <c r="D52" i="1"/>
  <c r="C52" i="1"/>
  <c r="B52" i="1"/>
  <c r="E22" i="1"/>
  <c r="E23" i="1" s="1"/>
  <c r="B12" i="1"/>
  <c r="C71" i="1"/>
  <c r="D71" i="1"/>
  <c r="E71" i="1"/>
  <c r="B71" i="1"/>
  <c r="C70" i="1"/>
  <c r="D70" i="1"/>
  <c r="E70" i="1"/>
  <c r="B70" i="1"/>
  <c r="C69" i="1"/>
  <c r="D69" i="1"/>
  <c r="E69" i="1"/>
  <c r="B69" i="1"/>
  <c r="C68" i="1"/>
  <c r="D68" i="1"/>
  <c r="E68" i="1"/>
  <c r="B68" i="1"/>
  <c r="H45" i="1"/>
  <c r="H43" i="1"/>
  <c r="H42" i="1"/>
  <c r="C41" i="1"/>
  <c r="C40" i="1"/>
  <c r="D26" i="1"/>
  <c r="G23" i="1"/>
  <c r="G22" i="1"/>
  <c r="G15" i="1"/>
  <c r="G14" i="1"/>
  <c r="C14" i="1"/>
  <c r="I8" i="1"/>
  <c r="I11" i="1"/>
  <c r="J10" i="1"/>
  <c r="I9" i="1"/>
  <c r="G6" i="1"/>
  <c r="G5" i="1"/>
  <c r="C3" i="1"/>
</calcChain>
</file>

<file path=xl/sharedStrings.xml><?xml version="1.0" encoding="utf-8"?>
<sst xmlns="http://schemas.openxmlformats.org/spreadsheetml/2006/main" count="119" uniqueCount="89">
  <si>
    <t>irr</t>
  </si>
  <si>
    <t>npvins</t>
  </si>
  <si>
    <t>npvout</t>
  </si>
  <si>
    <t>pv</t>
  </si>
  <si>
    <t>NPVin</t>
  </si>
  <si>
    <t>NPVout</t>
  </si>
  <si>
    <t>PI</t>
  </si>
  <si>
    <t>npvin</t>
  </si>
  <si>
    <t>NPV</t>
  </si>
  <si>
    <t>npv</t>
  </si>
  <si>
    <t>Cost of a Trade Discount</t>
  </si>
  <si>
    <t>6.3.1.1</t>
  </si>
  <si>
    <t>Cash Conversion Cycle</t>
  </si>
  <si>
    <t>6.1.3.1</t>
  </si>
  <si>
    <t>Equivalent Annual Annuity Cost (EAA)</t>
  </si>
  <si>
    <t>5.2.5.1</t>
  </si>
  <si>
    <t>MIRR</t>
  </si>
  <si>
    <t>Modified Internal Rate of Return</t>
  </si>
  <si>
    <t>5.2.4.1</t>
  </si>
  <si>
    <t xml:space="preserve">Profitablity Index </t>
  </si>
  <si>
    <t>IRR</t>
  </si>
  <si>
    <t>Internal Rate of Return</t>
  </si>
  <si>
    <t>5.2.3.1</t>
  </si>
  <si>
    <t>Net Present Value</t>
  </si>
  <si>
    <t>5.2.2.1</t>
  </si>
  <si>
    <t>Payback Period</t>
  </si>
  <si>
    <t>5.2.1.1</t>
  </si>
  <si>
    <t>Dividend Yield</t>
  </si>
  <si>
    <t>4.3.2.1</t>
  </si>
  <si>
    <t>Degree of Operating Leverage</t>
  </si>
  <si>
    <t>4.2.2.3</t>
  </si>
  <si>
    <t>Leverage &amp; Risk</t>
  </si>
  <si>
    <t>4.2.2.1</t>
  </si>
  <si>
    <t>WACC</t>
  </si>
  <si>
    <t>4.1.5.1</t>
  </si>
  <si>
    <t>Component Cost of Common Stock</t>
  </si>
  <si>
    <t>4.1.3.1</t>
  </si>
  <si>
    <t>YIELD</t>
  </si>
  <si>
    <t>Cost of Debt</t>
  </si>
  <si>
    <t>4.1.2.2</t>
  </si>
  <si>
    <t>PRICE</t>
  </si>
  <si>
    <t>4.1.1.2</t>
  </si>
  <si>
    <t>CAPM</t>
  </si>
  <si>
    <t>3.2.2.1</t>
  </si>
  <si>
    <t>Risk Premium with Beta</t>
  </si>
  <si>
    <t>3.2.1.1</t>
  </si>
  <si>
    <t>STDEV.S</t>
  </si>
  <si>
    <t>Standard Deviation of Risk</t>
  </si>
  <si>
    <t>3.1.2.4</t>
  </si>
  <si>
    <t>Rate of Return</t>
  </si>
  <si>
    <t>3.1.1.4</t>
  </si>
  <si>
    <t>Preferred &amp; Common Stock</t>
  </si>
  <si>
    <t>2.4.2.1</t>
  </si>
  <si>
    <t>Bond Yield</t>
  </si>
  <si>
    <t>2.3.3.3</t>
  </si>
  <si>
    <t>PMT</t>
  </si>
  <si>
    <t>Loan Amortization</t>
  </si>
  <si>
    <t>2.2.3.6</t>
  </si>
  <si>
    <t>NPER</t>
  </si>
  <si>
    <t>2.2.3.5</t>
  </si>
  <si>
    <t>Payment</t>
  </si>
  <si>
    <t>2.2.3.1</t>
  </si>
  <si>
    <t>PV</t>
  </si>
  <si>
    <t>Annuity Due</t>
  </si>
  <si>
    <t>Annuity</t>
  </si>
  <si>
    <t>Perpetuity</t>
  </si>
  <si>
    <t>2.2.2.3</t>
  </si>
  <si>
    <t>2.2.1.1</t>
  </si>
  <si>
    <t>EFFECT</t>
  </si>
  <si>
    <t>Effective Interest Rate</t>
  </si>
  <si>
    <t>2.1.4.1</t>
  </si>
  <si>
    <t>Number of Compounding Periods</t>
  </si>
  <si>
    <t>2.1.3.5</t>
  </si>
  <si>
    <t>RATE</t>
  </si>
  <si>
    <t>Interest Rate</t>
  </si>
  <si>
    <t>2.1.3.4</t>
  </si>
  <si>
    <t>Present Value</t>
  </si>
  <si>
    <t>FV</t>
  </si>
  <si>
    <t>Compound Interest</t>
  </si>
  <si>
    <t>2.1.3.1</t>
  </si>
  <si>
    <t>Function Name</t>
  </si>
  <si>
    <t>Calculation Name</t>
  </si>
  <si>
    <t>Location</t>
  </si>
  <si>
    <t>pi</t>
  </si>
  <si>
    <t>Stock =(Pref% * parVal)/annual %</t>
  </si>
  <si>
    <t>Stock = (Div(1+expected growth))/(req%-Expeced%)</t>
  </si>
  <si>
    <t>COD= ((Debt*Ri)-Rtax(Debt*ri))/Debt</t>
  </si>
  <si>
    <t>DDM= (Div/Po)+growth</t>
  </si>
  <si>
    <t>debt plus risk premium model (D + 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</si>
</sst>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35353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164" fontId="0" fillId="0" borderId="0" xfId="0" applyNumberFormat="1"/>
    <xf numFmtId="8" fontId="0" fillId="0" borderId="0" xfId="0" applyNumberFormat="1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C1" workbookViewId="0">
      <selection activeCell="G5" sqref="G5"/>
    </sheetView>
  </sheetViews>
  <sheetFormatPr defaultRowHeight="14.4" x14ac:dyDescent="0.3"/>
  <cols>
    <col min="1" max="2" width="10.5546875" bestFit="1" customWidth="1"/>
    <col min="3" max="3" width="20.21875" bestFit="1" customWidth="1"/>
    <col min="4" max="4" width="12.21875" customWidth="1"/>
    <col min="5" max="5" width="20.21875" bestFit="1" customWidth="1"/>
    <col min="7" max="7" width="17.5546875" customWidth="1"/>
    <col min="8" max="8" width="11.5546875" bestFit="1" customWidth="1"/>
    <col min="9" max="9" width="25.44140625" customWidth="1"/>
    <col min="10" max="10" width="10.109375" bestFit="1" customWidth="1"/>
  </cols>
  <sheetData>
    <row r="1" spans="1:10" x14ac:dyDescent="0.3">
      <c r="A1">
        <v>-5000</v>
      </c>
      <c r="C1" s="1">
        <v>0.08</v>
      </c>
      <c r="D1">
        <v>-5000</v>
      </c>
      <c r="I1" s="6">
        <v>36526</v>
      </c>
    </row>
    <row r="2" spans="1:10" x14ac:dyDescent="0.3">
      <c r="A2">
        <v>2000</v>
      </c>
      <c r="D2">
        <v>0</v>
      </c>
      <c r="I2" s="6">
        <v>42005</v>
      </c>
    </row>
    <row r="3" spans="1:10" x14ac:dyDescent="0.3">
      <c r="A3">
        <v>2000</v>
      </c>
      <c r="C3" s="2">
        <f>NPV(C1,A2:A5)+A1</f>
        <v>1624.2536800886637</v>
      </c>
      <c r="D3">
        <v>0</v>
      </c>
      <c r="E3">
        <v>1000</v>
      </c>
      <c r="G3">
        <v>0.11</v>
      </c>
      <c r="I3">
        <v>7.0000000000000007E-2</v>
      </c>
    </row>
    <row r="4" spans="1:10" x14ac:dyDescent="0.3">
      <c r="A4">
        <v>2000</v>
      </c>
      <c r="D4">
        <v>0</v>
      </c>
      <c r="E4">
        <v>100</v>
      </c>
      <c r="G4" s="3">
        <f>PV(G3,10,100,1000)</f>
        <v>-941.10767988858788</v>
      </c>
      <c r="H4" s="3">
        <f>PV(0.078,12,450,5000)</f>
        <v>-5456.8879560925079</v>
      </c>
      <c r="I4">
        <v>1429.48</v>
      </c>
    </row>
    <row r="5" spans="1:10" x14ac:dyDescent="0.3">
      <c r="A5">
        <v>2000</v>
      </c>
      <c r="D5">
        <v>0</v>
      </c>
      <c r="E5">
        <v>100</v>
      </c>
      <c r="G5" s="5">
        <f>G4/1000</f>
        <v>-0.9411076798885879</v>
      </c>
      <c r="H5" s="5">
        <f>H4/5000</f>
        <v>-1.0913775912185015</v>
      </c>
      <c r="I5">
        <v>1500</v>
      </c>
    </row>
    <row r="6" spans="1:10" x14ac:dyDescent="0.3">
      <c r="D6">
        <v>9000</v>
      </c>
      <c r="E6">
        <v>100</v>
      </c>
      <c r="G6" s="2">
        <f>RATE(10,100,-965.52,1000)*2</f>
        <v>0.21150166500769388</v>
      </c>
      <c r="I6">
        <v>1</v>
      </c>
    </row>
    <row r="7" spans="1:10" x14ac:dyDescent="0.3">
      <c r="D7" t="s">
        <v>3</v>
      </c>
      <c r="E7">
        <v>100</v>
      </c>
      <c r="I7">
        <v>1</v>
      </c>
    </row>
    <row r="8" spans="1:10" x14ac:dyDescent="0.3">
      <c r="B8">
        <v>-90000</v>
      </c>
      <c r="C8">
        <v>-65000</v>
      </c>
      <c r="D8">
        <v>6125.25</v>
      </c>
      <c r="E8">
        <v>100</v>
      </c>
      <c r="I8" s="5">
        <f>YIELD(I1,I2,I3,I4,I5,I6,I7)</f>
        <v>8.0053467088852283E-3</v>
      </c>
    </row>
    <row r="9" spans="1:10" x14ac:dyDescent="0.3">
      <c r="B9">
        <v>50000</v>
      </c>
      <c r="C9">
        <v>22000</v>
      </c>
      <c r="D9" t="s">
        <v>9</v>
      </c>
      <c r="E9">
        <v>100</v>
      </c>
      <c r="I9" s="3">
        <f>PV(6.5%,7,50,1000)</f>
        <v>-917.73220342340608</v>
      </c>
    </row>
    <row r="10" spans="1:10" x14ac:dyDescent="0.3">
      <c r="B10">
        <v>30000</v>
      </c>
      <c r="C10">
        <v>22000</v>
      </c>
      <c r="D10" s="3">
        <f>NPV(0.08,D2:D6)+D1</f>
        <v>1125.2487733037769</v>
      </c>
      <c r="E10">
        <v>100</v>
      </c>
      <c r="G10">
        <v>-90000</v>
      </c>
      <c r="J10" s="3">
        <f>PV(6%,15,90,1500)</f>
        <v>-1500</v>
      </c>
    </row>
    <row r="11" spans="1:10" x14ac:dyDescent="0.3">
      <c r="B11">
        <v>20000</v>
      </c>
      <c r="C11">
        <v>22000</v>
      </c>
      <c r="E11">
        <v>100</v>
      </c>
      <c r="G11">
        <v>50000</v>
      </c>
      <c r="I11" s="5" t="e">
        <f>YIELD(1/1/2000,1/1/2015,6%,-1429.48,1500,1)</f>
        <v>#NUM!</v>
      </c>
    </row>
    <row r="12" spans="1:10" x14ac:dyDescent="0.3">
      <c r="B12" s="5">
        <f>IRR(B8:B11)</f>
        <v>6.4680450901256625E-2</v>
      </c>
      <c r="C12">
        <v>22000</v>
      </c>
      <c r="G12">
        <v>30000</v>
      </c>
    </row>
    <row r="13" spans="1:10" x14ac:dyDescent="0.3">
      <c r="C13">
        <v>0.06</v>
      </c>
      <c r="G13">
        <v>20000</v>
      </c>
    </row>
    <row r="14" spans="1:10" x14ac:dyDescent="0.3">
      <c r="C14" s="3">
        <f>NPV(C13,C9:C12)+C8</f>
        <v>11232.323479392449</v>
      </c>
      <c r="G14" s="5">
        <f>IRR(G10:G13,3)</f>
        <v>6.4680450901270392E-2</v>
      </c>
    </row>
    <row r="15" spans="1:10" x14ac:dyDescent="0.3">
      <c r="G15" s="3">
        <f>NPV(G14,G11:G13)+G10</f>
        <v>0</v>
      </c>
    </row>
    <row r="16" spans="1:10" x14ac:dyDescent="0.3">
      <c r="A16">
        <v>7.0000000000000007E-2</v>
      </c>
      <c r="B16">
        <v>-965.53</v>
      </c>
    </row>
    <row r="17" spans="2:9" x14ac:dyDescent="0.3">
      <c r="B17">
        <v>70</v>
      </c>
      <c r="C17">
        <v>-250000</v>
      </c>
      <c r="E17" s="1">
        <v>0.1</v>
      </c>
      <c r="G17">
        <v>-24000</v>
      </c>
    </row>
    <row r="18" spans="2:9" x14ac:dyDescent="0.3">
      <c r="B18">
        <v>70</v>
      </c>
      <c r="C18">
        <v>100000</v>
      </c>
      <c r="G18">
        <v>8000</v>
      </c>
    </row>
    <row r="19" spans="2:9" x14ac:dyDescent="0.3">
      <c r="B19">
        <v>70</v>
      </c>
      <c r="C19">
        <v>90000</v>
      </c>
      <c r="G19">
        <v>8000</v>
      </c>
    </row>
    <row r="20" spans="2:9" x14ac:dyDescent="0.3">
      <c r="B20">
        <v>70</v>
      </c>
      <c r="C20">
        <v>80000</v>
      </c>
      <c r="G20">
        <v>8000</v>
      </c>
    </row>
    <row r="21" spans="2:9" x14ac:dyDescent="0.3">
      <c r="B21">
        <v>70</v>
      </c>
      <c r="C21">
        <v>70000</v>
      </c>
    </row>
    <row r="22" spans="2:9" x14ac:dyDescent="0.3">
      <c r="B22">
        <v>70</v>
      </c>
      <c r="E22" s="2">
        <f>NPV(E17,C18:C21)</f>
        <v>273205.38214602822</v>
      </c>
      <c r="G22" s="2">
        <f>NPV(E17,G18:G20)+G17</f>
        <v>-4105.1840721262233</v>
      </c>
    </row>
    <row r="23" spans="2:9" x14ac:dyDescent="0.3">
      <c r="B23">
        <v>70</v>
      </c>
      <c r="E23" s="5">
        <f>E22/ABS(C17)</f>
        <v>1.092821528584113</v>
      </c>
      <c r="G23" s="5">
        <f>G22/ABS(G17)</f>
        <v>-0.17104933633859265</v>
      </c>
      <c r="I23">
        <v>-30000</v>
      </c>
    </row>
    <row r="24" spans="2:9" x14ac:dyDescent="0.3">
      <c r="B24">
        <v>70</v>
      </c>
      <c r="C24">
        <v>-18000</v>
      </c>
      <c r="D24">
        <v>0.1</v>
      </c>
      <c r="I24">
        <v>10000</v>
      </c>
    </row>
    <row r="25" spans="2:9" x14ac:dyDescent="0.3">
      <c r="B25">
        <v>70</v>
      </c>
      <c r="C25">
        <v>5000</v>
      </c>
      <c r="D25">
        <v>0.09</v>
      </c>
      <c r="I25">
        <v>12000</v>
      </c>
    </row>
    <row r="26" spans="2:9" x14ac:dyDescent="0.3">
      <c r="B26">
        <v>70</v>
      </c>
      <c r="C26">
        <v>5000</v>
      </c>
      <c r="D26" s="8">
        <f>MIRR(C24:C29,D24,D25)</f>
        <v>0.10700129988406992</v>
      </c>
      <c r="I26">
        <v>18000</v>
      </c>
    </row>
    <row r="27" spans="2:9" x14ac:dyDescent="0.3">
      <c r="B27">
        <v>1000</v>
      </c>
      <c r="C27">
        <v>5000</v>
      </c>
      <c r="I27" s="5">
        <f>IRR(I23:I26)</f>
        <v>0.14278662535629749</v>
      </c>
    </row>
    <row r="28" spans="2:9" x14ac:dyDescent="0.3">
      <c r="B28" s="3"/>
      <c r="C28">
        <v>5000</v>
      </c>
    </row>
    <row r="29" spans="2:9" x14ac:dyDescent="0.3">
      <c r="C29">
        <v>5000</v>
      </c>
    </row>
    <row r="35" spans="2:8" x14ac:dyDescent="0.3">
      <c r="C35">
        <v>-150000</v>
      </c>
      <c r="D35">
        <v>0.08</v>
      </c>
      <c r="G35">
        <v>-300000</v>
      </c>
    </row>
    <row r="36" spans="2:8" x14ac:dyDescent="0.3">
      <c r="C36">
        <v>100000</v>
      </c>
      <c r="G36">
        <v>125000</v>
      </c>
    </row>
    <row r="37" spans="2:8" x14ac:dyDescent="0.3">
      <c r="C37">
        <v>50000</v>
      </c>
      <c r="G37">
        <v>100000</v>
      </c>
      <c r="H37">
        <v>0.12</v>
      </c>
    </row>
    <row r="38" spans="2:8" x14ac:dyDescent="0.3">
      <c r="C38">
        <v>35000</v>
      </c>
      <c r="G38">
        <v>95000</v>
      </c>
    </row>
    <row r="39" spans="2:8" x14ac:dyDescent="0.3">
      <c r="G39">
        <v>85000</v>
      </c>
    </row>
    <row r="40" spans="2:8" x14ac:dyDescent="0.3">
      <c r="C40" s="3">
        <f>NPV(D35,C36:C38)</f>
        <v>163243.66204338768</v>
      </c>
      <c r="G40">
        <v>75000</v>
      </c>
    </row>
    <row r="41" spans="2:8" x14ac:dyDescent="0.3">
      <c r="C41" s="4">
        <f>C40/-C35</f>
        <v>1.0882910802892511</v>
      </c>
    </row>
    <row r="42" spans="2:8" x14ac:dyDescent="0.3">
      <c r="G42" t="s">
        <v>0</v>
      </c>
      <c r="H42" s="1">
        <f>IRR(G35:G40)</f>
        <v>0.1995359094444511</v>
      </c>
    </row>
    <row r="43" spans="2:8" x14ac:dyDescent="0.3">
      <c r="G43" t="s">
        <v>1</v>
      </c>
      <c r="H43" s="3">
        <f>NPV(H37,G36:G40)</f>
        <v>355521.7049978245</v>
      </c>
    </row>
    <row r="44" spans="2:8" x14ac:dyDescent="0.3">
      <c r="G44" t="s">
        <v>2</v>
      </c>
      <c r="H44">
        <v>300000</v>
      </c>
    </row>
    <row r="45" spans="2:8" x14ac:dyDescent="0.3">
      <c r="G45" t="s">
        <v>3</v>
      </c>
      <c r="H45" s="3">
        <f>H43/H44</f>
        <v>1.1850723499927482</v>
      </c>
    </row>
    <row r="47" spans="2:8" x14ac:dyDescent="0.3">
      <c r="B47">
        <v>-24000</v>
      </c>
      <c r="C47">
        <v>-32000</v>
      </c>
      <c r="D47">
        <v>-42000</v>
      </c>
      <c r="E47">
        <v>-55000</v>
      </c>
    </row>
    <row r="48" spans="2:8" x14ac:dyDescent="0.3">
      <c r="B48">
        <v>8000</v>
      </c>
      <c r="C48">
        <v>9000</v>
      </c>
      <c r="D48">
        <v>15000</v>
      </c>
      <c r="E48">
        <v>24000</v>
      </c>
    </row>
    <row r="49" spans="1:8" x14ac:dyDescent="0.3">
      <c r="B49">
        <v>8000</v>
      </c>
      <c r="C49">
        <v>9000</v>
      </c>
      <c r="D49">
        <v>15000</v>
      </c>
      <c r="E49">
        <v>24000</v>
      </c>
    </row>
    <row r="50" spans="1:8" x14ac:dyDescent="0.3">
      <c r="B50">
        <v>8000</v>
      </c>
      <c r="C50">
        <v>9000</v>
      </c>
      <c r="D50">
        <v>15000</v>
      </c>
      <c r="E50">
        <v>24000</v>
      </c>
    </row>
    <row r="51" spans="1:8" x14ac:dyDescent="0.3">
      <c r="C51">
        <v>9000</v>
      </c>
      <c r="D51">
        <v>15000</v>
      </c>
    </row>
    <row r="52" spans="1:8" x14ac:dyDescent="0.3">
      <c r="A52" t="s">
        <v>0</v>
      </c>
      <c r="B52" s="1">
        <f>IRR(B47:B50)</f>
        <v>4.4408920985006262E-16</v>
      </c>
      <c r="C52" s="1">
        <f>IRR(C47:C51)</f>
        <v>4.8836453842570515E-2</v>
      </c>
      <c r="D52" s="1">
        <f>IRR(D47:D51)</f>
        <v>0.159674464009117</v>
      </c>
      <c r="E52" s="1">
        <f>IRR(E47:E50)</f>
        <v>0.14777758795275719</v>
      </c>
    </row>
    <row r="53" spans="1:8" x14ac:dyDescent="0.3">
      <c r="A53" t="s">
        <v>7</v>
      </c>
      <c r="B53" s="3">
        <f>NPV(0.1,B48:B50)</f>
        <v>19894.815927873777</v>
      </c>
      <c r="C53" s="3">
        <f>NPV(0.1,C48:C51)</f>
        <v>28528.78901714363</v>
      </c>
      <c r="D53" s="3">
        <f>NPV(0.1,D48:D51)</f>
        <v>47547.981695239389</v>
      </c>
      <c r="E53" s="3">
        <f>NPV(0.1,E48:E50)</f>
        <v>59684.447783621326</v>
      </c>
    </row>
    <row r="54" spans="1:8" x14ac:dyDescent="0.3">
      <c r="A54" t="s">
        <v>2</v>
      </c>
      <c r="B54">
        <f>ABS(B47)</f>
        <v>24000</v>
      </c>
      <c r="C54">
        <f t="shared" ref="C54:E54" si="0">ABS(C47)</f>
        <v>32000</v>
      </c>
      <c r="D54">
        <f t="shared" si="0"/>
        <v>42000</v>
      </c>
      <c r="E54">
        <f t="shared" si="0"/>
        <v>55000</v>
      </c>
    </row>
    <row r="55" spans="1:8" x14ac:dyDescent="0.3">
      <c r="A55" t="s">
        <v>8</v>
      </c>
      <c r="B55" s="3">
        <f>B53+B47</f>
        <v>-4105.1840721262233</v>
      </c>
      <c r="C55" s="3">
        <f t="shared" ref="C55:E55" si="1">C53+C47</f>
        <v>-3471.2109828563698</v>
      </c>
      <c r="D55" s="3">
        <f t="shared" si="1"/>
        <v>5547.9816952393885</v>
      </c>
      <c r="E55" s="3">
        <f t="shared" si="1"/>
        <v>4684.4477836213264</v>
      </c>
    </row>
    <row r="56" spans="1:8" x14ac:dyDescent="0.3">
      <c r="A56" t="s">
        <v>6</v>
      </c>
      <c r="B56" s="3">
        <f>B53/B54</f>
        <v>0.82895066366140735</v>
      </c>
      <c r="C56" s="3">
        <f t="shared" ref="C56:E56" si="2">C53/C54</f>
        <v>0.89152465678573845</v>
      </c>
      <c r="D56" s="3">
        <f t="shared" si="2"/>
        <v>1.1320948022676045</v>
      </c>
      <c r="E56" s="3">
        <f t="shared" si="2"/>
        <v>1.0851717778840242</v>
      </c>
    </row>
    <row r="62" spans="1:8" x14ac:dyDescent="0.3">
      <c r="G62">
        <v>-18000</v>
      </c>
      <c r="H62">
        <v>0.1</v>
      </c>
    </row>
    <row r="63" spans="1:8" x14ac:dyDescent="0.3">
      <c r="G63">
        <v>5000</v>
      </c>
      <c r="H63">
        <v>0.09</v>
      </c>
    </row>
    <row r="64" spans="1:8" x14ac:dyDescent="0.3">
      <c r="B64">
        <v>-12000</v>
      </c>
      <c r="C64">
        <v>-15000</v>
      </c>
      <c r="D64">
        <v>-18000</v>
      </c>
      <c r="E64">
        <v>-20000</v>
      </c>
      <c r="G64">
        <v>5000</v>
      </c>
    </row>
    <row r="65" spans="1:7" x14ac:dyDescent="0.3">
      <c r="B65">
        <v>7000</v>
      </c>
      <c r="C65">
        <v>7500</v>
      </c>
      <c r="D65">
        <v>8000</v>
      </c>
      <c r="E65">
        <v>8500</v>
      </c>
      <c r="G65">
        <v>5000</v>
      </c>
    </row>
    <row r="66" spans="1:7" x14ac:dyDescent="0.3">
      <c r="B66">
        <v>7000</v>
      </c>
      <c r="C66">
        <v>7500</v>
      </c>
      <c r="D66">
        <v>8000</v>
      </c>
      <c r="E66">
        <v>8500</v>
      </c>
      <c r="G66">
        <v>5000</v>
      </c>
    </row>
    <row r="67" spans="1:7" x14ac:dyDescent="0.3">
      <c r="B67">
        <v>7000</v>
      </c>
      <c r="C67">
        <v>7500</v>
      </c>
      <c r="D67">
        <v>8000</v>
      </c>
      <c r="E67">
        <v>8500</v>
      </c>
      <c r="G67">
        <v>5000</v>
      </c>
    </row>
    <row r="68" spans="1:7" x14ac:dyDescent="0.3">
      <c r="A68" t="s">
        <v>0</v>
      </c>
      <c r="B68" s="1">
        <f>IRR(B64:B67)</f>
        <v>0.3419493846671795</v>
      </c>
      <c r="C68" s="1">
        <f t="shared" ref="C68:E68" si="3">IRR(C64:C67)</f>
        <v>0.23375192852825655</v>
      </c>
      <c r="D68" s="1">
        <f t="shared" si="3"/>
        <v>0.15888517988036099</v>
      </c>
      <c r="E68" s="1">
        <f t="shared" si="3"/>
        <v>0.1320542203344055</v>
      </c>
    </row>
    <row r="69" spans="1:7" x14ac:dyDescent="0.3">
      <c r="A69" t="s">
        <v>4</v>
      </c>
      <c r="B69" s="3">
        <f>NPV(0.08,B65:B67)</f>
        <v>18039.678910735151</v>
      </c>
      <c r="C69" s="3">
        <f t="shared" ref="C69:E69" si="4">NPV(0.08,C65:C67)</f>
        <v>19328.227404359091</v>
      </c>
      <c r="D69" s="3">
        <f t="shared" si="4"/>
        <v>20616.775897983029</v>
      </c>
      <c r="E69" s="3">
        <f t="shared" si="4"/>
        <v>21905.32439160697</v>
      </c>
      <c r="G69" s="5">
        <f>MIRR(G62:G67,H62,H63)</f>
        <v>0.10700129988406992</v>
      </c>
    </row>
    <row r="70" spans="1:7" x14ac:dyDescent="0.3">
      <c r="A70" t="s">
        <v>5</v>
      </c>
      <c r="B70">
        <f>ABS(B64)</f>
        <v>12000</v>
      </c>
      <c r="C70">
        <f t="shared" ref="C70:E70" si="5">ABS(C64)</f>
        <v>15000</v>
      </c>
      <c r="D70">
        <f t="shared" si="5"/>
        <v>18000</v>
      </c>
      <c r="E70">
        <f t="shared" si="5"/>
        <v>20000</v>
      </c>
    </row>
    <row r="71" spans="1:7" x14ac:dyDescent="0.3">
      <c r="A71" t="s">
        <v>6</v>
      </c>
      <c r="B71" s="3">
        <f>B69/B70</f>
        <v>1.5033065758945958</v>
      </c>
      <c r="C71" s="3">
        <f t="shared" ref="C71:E71" si="6">C69/C70</f>
        <v>1.2885484936239395</v>
      </c>
      <c r="D71" s="3">
        <f t="shared" si="6"/>
        <v>1.145376438776835</v>
      </c>
      <c r="E71" s="3">
        <f t="shared" si="6"/>
        <v>1.0952662195803484</v>
      </c>
    </row>
    <row r="74" spans="1:7" x14ac:dyDescent="0.3">
      <c r="A74">
        <v>-12000</v>
      </c>
      <c r="B74">
        <v>-15000</v>
      </c>
      <c r="C74">
        <v>-18000</v>
      </c>
      <c r="D74">
        <v>-20000</v>
      </c>
      <c r="E74">
        <v>0.08</v>
      </c>
    </row>
    <row r="75" spans="1:7" x14ac:dyDescent="0.3">
      <c r="A75">
        <v>7000</v>
      </c>
      <c r="B75">
        <v>7500</v>
      </c>
      <c r="C75">
        <v>8000</v>
      </c>
      <c r="D75">
        <v>8500</v>
      </c>
    </row>
    <row r="76" spans="1:7" x14ac:dyDescent="0.3">
      <c r="A76">
        <v>7000</v>
      </c>
      <c r="B76">
        <v>7500</v>
      </c>
      <c r="C76">
        <v>8000</v>
      </c>
      <c r="D76">
        <v>8500</v>
      </c>
    </row>
    <row r="77" spans="1:7" x14ac:dyDescent="0.3">
      <c r="A77">
        <v>7000</v>
      </c>
      <c r="B77">
        <v>7500</v>
      </c>
      <c r="C77">
        <v>8000</v>
      </c>
      <c r="D77">
        <v>8500</v>
      </c>
    </row>
    <row r="78" spans="1:7" x14ac:dyDescent="0.3">
      <c r="A78" s="1">
        <f>IRR(A74:A77)</f>
        <v>0.3419493846671795</v>
      </c>
      <c r="B78" s="1">
        <f t="shared" ref="B78:D78" si="7">IRR(B74:B77)</f>
        <v>0.23375192852825655</v>
      </c>
      <c r="C78" s="1">
        <f t="shared" si="7"/>
        <v>0.15888517988036099</v>
      </c>
      <c r="D78" s="1">
        <f t="shared" si="7"/>
        <v>0.1320542203344055</v>
      </c>
      <c r="E78" t="s">
        <v>0</v>
      </c>
    </row>
    <row r="79" spans="1:7" x14ac:dyDescent="0.3">
      <c r="A79" s="3">
        <f>NPV(0.08,A75:A77)</f>
        <v>18039.678910735151</v>
      </c>
      <c r="B79" s="3">
        <f t="shared" ref="B79:D79" si="8">NPV(0.08,B75:B77)</f>
        <v>19328.227404359091</v>
      </c>
      <c r="C79" s="3">
        <f t="shared" si="8"/>
        <v>20616.775897983029</v>
      </c>
      <c r="D79" s="3">
        <f t="shared" si="8"/>
        <v>21905.32439160697</v>
      </c>
      <c r="E79" t="s">
        <v>7</v>
      </c>
    </row>
    <row r="80" spans="1:7" x14ac:dyDescent="0.3">
      <c r="A80">
        <f>ABS(A74)</f>
        <v>12000</v>
      </c>
      <c r="B80">
        <f t="shared" ref="B80:D80" si="9">ABS(B74)</f>
        <v>15000</v>
      </c>
      <c r="C80">
        <f t="shared" si="9"/>
        <v>18000</v>
      </c>
      <c r="D80">
        <f t="shared" si="9"/>
        <v>20000</v>
      </c>
      <c r="E80" t="s">
        <v>2</v>
      </c>
    </row>
    <row r="81" spans="1:5" x14ac:dyDescent="0.3">
      <c r="A81" s="3">
        <f>A79-A80</f>
        <v>6039.6789107351506</v>
      </c>
      <c r="B81" s="3">
        <f t="shared" ref="B81:D81" si="10">B79-B80</f>
        <v>4328.2274043590915</v>
      </c>
      <c r="C81" s="3">
        <f t="shared" si="10"/>
        <v>2616.7758979830287</v>
      </c>
      <c r="D81" s="3">
        <f t="shared" si="10"/>
        <v>1905.3243916069696</v>
      </c>
      <c r="E81" t="s">
        <v>8</v>
      </c>
    </row>
    <row r="82" spans="1:5" x14ac:dyDescent="0.3">
      <c r="A82" s="7">
        <f>A79/A80</f>
        <v>1.5033065758945958</v>
      </c>
      <c r="B82" s="7">
        <f t="shared" ref="B82:D82" si="11">B79/B80</f>
        <v>1.2885484936239395</v>
      </c>
      <c r="C82" s="7">
        <f t="shared" si="11"/>
        <v>1.145376438776835</v>
      </c>
      <c r="D82" s="7">
        <f t="shared" si="11"/>
        <v>1.0952662195803484</v>
      </c>
      <c r="E8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D11" sqref="D11"/>
    </sheetView>
  </sheetViews>
  <sheetFormatPr defaultColWidth="9.109375" defaultRowHeight="14.4" x14ac:dyDescent="0.3"/>
  <cols>
    <col min="1" max="1" width="9.109375" style="9"/>
    <col min="2" max="2" width="35.109375" style="9" bestFit="1" customWidth="1"/>
    <col min="3" max="3" width="14.5546875" style="9" bestFit="1" customWidth="1"/>
    <col min="4" max="4" width="32.109375" customWidth="1"/>
    <col min="5" max="5" width="9.109375" style="9"/>
    <col min="6" max="6" width="16.21875" style="9" customWidth="1"/>
    <col min="7" max="7" width="9.109375" style="9"/>
    <col min="8" max="8" width="9.5546875" style="9" bestFit="1" customWidth="1"/>
    <col min="9" max="10" width="9.109375" style="9"/>
    <col min="11" max="11" width="10.109375" style="9" bestFit="1" customWidth="1"/>
    <col min="12" max="16384" width="9.109375" style="9"/>
  </cols>
  <sheetData>
    <row r="1" spans="1:11" s="12" customFormat="1" x14ac:dyDescent="0.3">
      <c r="A1" s="12" t="s">
        <v>82</v>
      </c>
      <c r="B1" s="12" t="s">
        <v>81</v>
      </c>
      <c r="C1" s="12" t="s">
        <v>80</v>
      </c>
      <c r="D1"/>
    </row>
    <row r="2" spans="1:11" x14ac:dyDescent="0.3">
      <c r="A2" s="9" t="s">
        <v>79</v>
      </c>
      <c r="B2" s="9" t="s">
        <v>78</v>
      </c>
      <c r="C2" s="11" t="s">
        <v>77</v>
      </c>
      <c r="D2" s="3">
        <f>FV(0.06,12,0,100)</f>
        <v>-201.2196471835552</v>
      </c>
      <c r="H2" s="9">
        <v>-5000</v>
      </c>
      <c r="I2" s="9">
        <v>0.08</v>
      </c>
      <c r="J2" s="9">
        <v>1000</v>
      </c>
      <c r="K2" s="9">
        <v>0.12</v>
      </c>
    </row>
    <row r="3" spans="1:11" x14ac:dyDescent="0.3">
      <c r="A3" s="9" t="s">
        <v>75</v>
      </c>
      <c r="B3" s="9" t="s">
        <v>76</v>
      </c>
      <c r="C3" s="11" t="s">
        <v>62</v>
      </c>
      <c r="H3" s="9">
        <v>2000</v>
      </c>
      <c r="J3" s="9">
        <v>1000</v>
      </c>
    </row>
    <row r="4" spans="1:11" x14ac:dyDescent="0.3">
      <c r="A4" s="9" t="s">
        <v>75</v>
      </c>
      <c r="B4" s="9" t="s">
        <v>74</v>
      </c>
      <c r="C4" s="11" t="s">
        <v>73</v>
      </c>
      <c r="H4" s="9">
        <v>2000</v>
      </c>
      <c r="J4" s="9">
        <v>1000</v>
      </c>
    </row>
    <row r="5" spans="1:11" x14ac:dyDescent="0.3">
      <c r="A5" s="9" t="s">
        <v>72</v>
      </c>
      <c r="B5" s="9" t="s">
        <v>71</v>
      </c>
      <c r="C5" s="11" t="s">
        <v>58</v>
      </c>
      <c r="H5" s="9">
        <v>2000</v>
      </c>
      <c r="J5" s="9">
        <v>1000</v>
      </c>
    </row>
    <row r="6" spans="1:11" x14ac:dyDescent="0.3">
      <c r="A6" s="9" t="s">
        <v>70</v>
      </c>
      <c r="B6" s="9" t="s">
        <v>69</v>
      </c>
      <c r="C6" s="11" t="s">
        <v>68</v>
      </c>
      <c r="D6">
        <f>EFFECT(0.17,365)</f>
        <v>0.18525794173137844</v>
      </c>
      <c r="H6" s="9">
        <v>2000</v>
      </c>
      <c r="J6" s="9">
        <v>1000</v>
      </c>
    </row>
    <row r="7" spans="1:11" x14ac:dyDescent="0.3">
      <c r="A7" s="9" t="s">
        <v>67</v>
      </c>
      <c r="B7" s="9" t="s">
        <v>23</v>
      </c>
      <c r="C7" s="11" t="s">
        <v>8</v>
      </c>
      <c r="G7" s="9" t="s">
        <v>7</v>
      </c>
      <c r="H7" s="13">
        <f>NPV(I2,H3:H6)</f>
        <v>6624.2536800886637</v>
      </c>
      <c r="J7" s="9">
        <v>1000</v>
      </c>
    </row>
    <row r="8" spans="1:11" x14ac:dyDescent="0.3">
      <c r="A8" s="9" t="s">
        <v>66</v>
      </c>
      <c r="B8" s="9" t="s">
        <v>65</v>
      </c>
      <c r="C8" s="11" t="s">
        <v>62</v>
      </c>
      <c r="G8" s="9" t="s">
        <v>9</v>
      </c>
      <c r="H8" s="13">
        <f>H7+H2</f>
        <v>1624.2536800886637</v>
      </c>
      <c r="J8" s="9">
        <v>1000</v>
      </c>
    </row>
    <row r="9" spans="1:11" x14ac:dyDescent="0.3">
      <c r="A9" s="9" t="s">
        <v>61</v>
      </c>
      <c r="B9" s="9" t="s">
        <v>64</v>
      </c>
      <c r="C9" s="11" t="s">
        <v>62</v>
      </c>
      <c r="G9" s="9" t="s">
        <v>2</v>
      </c>
      <c r="H9" s="9">
        <f>ABS(H2)</f>
        <v>5000</v>
      </c>
      <c r="J9" s="9">
        <v>1000</v>
      </c>
    </row>
    <row r="10" spans="1:11" x14ac:dyDescent="0.3">
      <c r="A10" s="9" t="s">
        <v>61</v>
      </c>
      <c r="B10" s="9" t="s">
        <v>63</v>
      </c>
      <c r="C10" s="11" t="s">
        <v>62</v>
      </c>
      <c r="D10" s="3">
        <f>PV(0.09,15,500,,1)</f>
        <v>-4393.0751942705656</v>
      </c>
      <c r="G10" s="9" t="s">
        <v>0</v>
      </c>
      <c r="H10" s="14">
        <f>IRR(H2:H6)</f>
        <v>0.21862269609829088</v>
      </c>
      <c r="J10" s="9">
        <v>1000</v>
      </c>
    </row>
    <row r="11" spans="1:11" x14ac:dyDescent="0.3">
      <c r="A11" s="9" t="s">
        <v>61</v>
      </c>
      <c r="B11" s="9" t="s">
        <v>60</v>
      </c>
      <c r="C11" s="11" t="s">
        <v>55</v>
      </c>
      <c r="G11" s="9" t="s">
        <v>83</v>
      </c>
      <c r="H11" s="15">
        <f>H7/H9</f>
        <v>1.3248507360177328</v>
      </c>
      <c r="J11" s="9">
        <v>1000</v>
      </c>
      <c r="K11" s="13">
        <f>PV(K2,10,1000)</f>
        <v>-5650.2230284108673</v>
      </c>
    </row>
    <row r="12" spans="1:11" x14ac:dyDescent="0.3">
      <c r="A12" s="9" t="s">
        <v>59</v>
      </c>
      <c r="B12" s="9" t="s">
        <v>56</v>
      </c>
      <c r="C12" s="11" t="s">
        <v>58</v>
      </c>
      <c r="K12" s="13">
        <f>PV(0.08,10,700,,1)</f>
        <v>-5072.8215375997343</v>
      </c>
    </row>
    <row r="13" spans="1:11" x14ac:dyDescent="0.3">
      <c r="A13" s="9" t="s">
        <v>57</v>
      </c>
      <c r="B13" s="9" t="s">
        <v>56</v>
      </c>
      <c r="C13" s="11" t="s">
        <v>55</v>
      </c>
    </row>
    <row r="14" spans="1:11" x14ac:dyDescent="0.3">
      <c r="A14" s="9" t="s">
        <v>54</v>
      </c>
      <c r="B14" s="9" t="s">
        <v>53</v>
      </c>
      <c r="C14" s="11" t="s">
        <v>37</v>
      </c>
      <c r="D14" s="4"/>
    </row>
    <row r="15" spans="1:11" x14ac:dyDescent="0.3">
      <c r="A15" s="9" t="s">
        <v>52</v>
      </c>
      <c r="B15" s="9" t="s">
        <v>51</v>
      </c>
      <c r="C15" s="11"/>
    </row>
    <row r="16" spans="1:11" x14ac:dyDescent="0.3">
      <c r="A16" s="9" t="s">
        <v>50</v>
      </c>
      <c r="B16" s="9" t="s">
        <v>49</v>
      </c>
      <c r="C16" s="11"/>
    </row>
    <row r="17" spans="1:7" x14ac:dyDescent="0.3">
      <c r="A17" s="9" t="s">
        <v>48</v>
      </c>
      <c r="B17" s="9" t="s">
        <v>47</v>
      </c>
      <c r="C17" s="11" t="s">
        <v>46</v>
      </c>
    </row>
    <row r="18" spans="1:7" x14ac:dyDescent="0.3">
      <c r="A18" s="9" t="s">
        <v>45</v>
      </c>
      <c r="B18" s="9" t="s">
        <v>44</v>
      </c>
      <c r="C18" s="11"/>
    </row>
    <row r="19" spans="1:7" x14ac:dyDescent="0.3">
      <c r="A19" s="9" t="s">
        <v>43</v>
      </c>
      <c r="B19" s="9" t="s">
        <v>42</v>
      </c>
      <c r="C19" s="11"/>
    </row>
    <row r="20" spans="1:7" x14ac:dyDescent="0.3">
      <c r="A20" s="9" t="s">
        <v>41</v>
      </c>
      <c r="B20" s="9" t="s">
        <v>33</v>
      </c>
      <c r="C20" s="11"/>
      <c r="F20" s="9">
        <v>-3000</v>
      </c>
      <c r="G20" s="9">
        <v>0.1</v>
      </c>
    </row>
    <row r="21" spans="1:7" x14ac:dyDescent="0.3">
      <c r="A21" s="9" t="s">
        <v>39</v>
      </c>
      <c r="B21" s="9" t="s">
        <v>38</v>
      </c>
      <c r="C21" s="11" t="s">
        <v>40</v>
      </c>
      <c r="D21" s="11" t="s">
        <v>86</v>
      </c>
      <c r="F21" s="9">
        <v>0</v>
      </c>
    </row>
    <row r="22" spans="1:7" x14ac:dyDescent="0.3">
      <c r="A22" s="9" t="s">
        <v>39</v>
      </c>
      <c r="B22" s="9" t="s">
        <v>38</v>
      </c>
      <c r="C22" s="11" t="s">
        <v>37</v>
      </c>
      <c r="F22" s="9">
        <v>0</v>
      </c>
    </row>
    <row r="23" spans="1:7" x14ac:dyDescent="0.3">
      <c r="A23" s="9" t="s">
        <v>36</v>
      </c>
      <c r="B23" s="9" t="s">
        <v>35</v>
      </c>
      <c r="F23" s="13">
        <v>0</v>
      </c>
    </row>
    <row r="24" spans="1:7" x14ac:dyDescent="0.3">
      <c r="A24" s="9" t="s">
        <v>34</v>
      </c>
      <c r="B24" s="9" t="s">
        <v>33</v>
      </c>
      <c r="D24" t="s">
        <v>87</v>
      </c>
      <c r="F24" s="13">
        <v>0</v>
      </c>
    </row>
    <row r="25" spans="1:7" ht="15.6" x14ac:dyDescent="0.3">
      <c r="A25" s="9" t="s">
        <v>32</v>
      </c>
      <c r="B25" s="9" t="s">
        <v>31</v>
      </c>
      <c r="D25" s="16" t="s">
        <v>88</v>
      </c>
      <c r="F25" s="15">
        <v>6000</v>
      </c>
    </row>
    <row r="26" spans="1:7" x14ac:dyDescent="0.3">
      <c r="A26" s="9" t="s">
        <v>30</v>
      </c>
      <c r="B26" s="9" t="s">
        <v>29</v>
      </c>
      <c r="F26" s="13">
        <f>NPV(G20,F21:F25)</f>
        <v>3725.5279383549291</v>
      </c>
      <c r="G26" s="13">
        <f>F26+F20</f>
        <v>725.52793835492912</v>
      </c>
    </row>
    <row r="27" spans="1:7" x14ac:dyDescent="0.3">
      <c r="A27" s="9" t="s">
        <v>28</v>
      </c>
      <c r="B27" s="9" t="s">
        <v>27</v>
      </c>
      <c r="D27" t="s">
        <v>84</v>
      </c>
      <c r="F27" s="13">
        <f>PV(G20,5,0,F25)</f>
        <v>-3725.5279383549296</v>
      </c>
    </row>
    <row r="28" spans="1:7" x14ac:dyDescent="0.3">
      <c r="A28" s="9" t="s">
        <v>26</v>
      </c>
      <c r="B28" s="9" t="s">
        <v>25</v>
      </c>
    </row>
    <row r="29" spans="1:7" x14ac:dyDescent="0.3">
      <c r="A29" s="9" t="s">
        <v>24</v>
      </c>
      <c r="B29" s="9" t="s">
        <v>23</v>
      </c>
      <c r="D29" t="s">
        <v>85</v>
      </c>
    </row>
    <row r="30" spans="1:7" x14ac:dyDescent="0.3">
      <c r="A30" s="9" t="s">
        <v>22</v>
      </c>
      <c r="B30" s="9" t="s">
        <v>21</v>
      </c>
      <c r="C30" s="11" t="s">
        <v>20</v>
      </c>
    </row>
    <row r="31" spans="1:7" x14ac:dyDescent="0.3">
      <c r="A31" s="9" t="s">
        <v>18</v>
      </c>
      <c r="B31" s="9" t="s">
        <v>19</v>
      </c>
      <c r="C31" s="11"/>
    </row>
    <row r="32" spans="1:7" x14ac:dyDescent="0.3">
      <c r="A32" s="9" t="s">
        <v>18</v>
      </c>
      <c r="B32" s="9" t="s">
        <v>17</v>
      </c>
      <c r="C32" s="11" t="s">
        <v>16</v>
      </c>
    </row>
    <row r="33" spans="1:2" x14ac:dyDescent="0.3">
      <c r="A33" s="9" t="s">
        <v>15</v>
      </c>
      <c r="B33" s="9" t="s">
        <v>14</v>
      </c>
    </row>
    <row r="34" spans="1:2" x14ac:dyDescent="0.3">
      <c r="A34" s="9" t="s">
        <v>13</v>
      </c>
      <c r="B34" s="9" t="s">
        <v>12</v>
      </c>
    </row>
    <row r="35" spans="1:2" x14ac:dyDescent="0.3">
      <c r="A35" s="9" t="s">
        <v>11</v>
      </c>
      <c r="B35" s="9" t="s">
        <v>10</v>
      </c>
    </row>
    <row r="37" spans="1:2" x14ac:dyDescent="0.3">
      <c r="B3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 of All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2017-09-04T18:07:18Z</dcterms:created>
  <dcterms:modified xsi:type="dcterms:W3CDTF">2017-09-12T02:38:51Z</dcterms:modified>
</cp:coreProperties>
</file>