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Documents\02-Work\00-magt\06_300 MAGT  -  Projects\01 - MAGT Website\projectmanagement\templates\05-quality-mgmt\"/>
    </mc:Choice>
  </mc:AlternateContent>
  <bookViews>
    <workbookView xWindow="120" yWindow="720" windowWidth="20736" windowHeight="11160" tabRatio="934" activeTab="1"/>
  </bookViews>
  <sheets>
    <sheet name="Read me" sheetId="24" r:id="rId1"/>
    <sheet name="Register" sheetId="13" r:id="rId2"/>
    <sheet name="Dashboard" sheetId="14" r:id="rId3"/>
    <sheet name="Total QTYs" sheetId="27" r:id="rId4"/>
    <sheet name="Cube ID" sheetId="25" r:id="rId5"/>
    <sheet name="Validation" sheetId="8" r:id="rId6"/>
  </sheets>
  <externalReferences>
    <externalReference r:id="rId7"/>
  </externalReferences>
  <definedNames>
    <definedName name="_xlnm._FilterDatabase" localSheetId="1" hidden="1">Register!#REF!</definedName>
    <definedName name="action_by" localSheetId="2">#REF!</definedName>
    <definedName name="action_by" localSheetId="1">#REF!</definedName>
    <definedName name="action_by">#REF!</definedName>
    <definedName name="ID" localSheetId="2">#REF!</definedName>
    <definedName name="ID" localSheetId="1">#REF!</definedName>
    <definedName name="ID">#REF!</definedName>
    <definedName name="_xlnm.Print_Area" localSheetId="2">Dashboard!$A$1:$AL$48</definedName>
    <definedName name="_xlnm.Print_Area" localSheetId="1">Register!$A$1:$Z$19</definedName>
    <definedName name="_xlnm.Print_Area" localSheetId="3">'Total QTYs'!$A$1:$L$32</definedName>
    <definedName name="_xlnm.Print_Titles" localSheetId="1">Register!$7:$9</definedName>
    <definedName name="priority" localSheetId="2">#REF!</definedName>
    <definedName name="priority" localSheetId="1">#REF!</definedName>
    <definedName name="priority">#REF!</definedName>
    <definedName name="requested_by" localSheetId="2">#REF!</definedName>
    <definedName name="requested_by" localSheetId="1">#REF!</definedName>
    <definedName name="requested_by">#REF!</definedName>
    <definedName name="result">Validation!$A:$A</definedName>
    <definedName name="status" localSheetId="2">#REF!</definedName>
    <definedName name="status" localSheetId="1">#REF!</definedName>
    <definedName name="status">#REF!</definedName>
    <definedName name="test_procedure" localSheetId="2">#REF!</definedName>
    <definedName name="test_procedure" localSheetId="1">#REF!</definedName>
    <definedName name="test_procedure">#REF!</definedName>
  </definedNames>
  <calcPr calcId="152511"/>
  <fileRecoveryPr repairLoad="1"/>
</workbook>
</file>

<file path=xl/calcChain.xml><?xml version="1.0" encoding="utf-8"?>
<calcChain xmlns="http://schemas.openxmlformats.org/spreadsheetml/2006/main">
  <c r="R11" i="13" l="1"/>
  <c r="R12" i="13"/>
  <c r="R13" i="13"/>
  <c r="R14" i="13"/>
  <c r="R15" i="13"/>
  <c r="R16" i="13"/>
  <c r="R17" i="13"/>
  <c r="R18" i="13"/>
  <c r="R19" i="13"/>
  <c r="R10" i="13"/>
  <c r="M11" i="13"/>
  <c r="M12" i="13"/>
  <c r="M13" i="13"/>
  <c r="M14" i="13"/>
  <c r="M15" i="13"/>
  <c r="M16" i="13"/>
  <c r="M17" i="13"/>
  <c r="M18" i="13"/>
  <c r="M19" i="13"/>
  <c r="M10" i="13"/>
  <c r="H11" i="13"/>
  <c r="H12" i="13"/>
  <c r="H13" i="13"/>
  <c r="H14" i="13"/>
  <c r="H15" i="13"/>
  <c r="H16" i="13"/>
  <c r="H17" i="13"/>
  <c r="H18" i="13"/>
  <c r="H19" i="13"/>
  <c r="H10" i="13"/>
  <c r="A8" i="27"/>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B31" i="27" s="1"/>
  <c r="H6" i="27"/>
  <c r="H5" i="27"/>
  <c r="H4" i="27"/>
  <c r="H3" i="27"/>
  <c r="I7" i="27"/>
  <c r="H7" i="27"/>
  <c r="G7" i="27"/>
  <c r="F7" i="27"/>
  <c r="E7" i="27"/>
  <c r="B9" i="27" l="1"/>
  <c r="B16" i="27"/>
  <c r="B25" i="27"/>
  <c r="B17" i="27"/>
  <c r="B23" i="27"/>
  <c r="B15" i="27"/>
  <c r="B30" i="27"/>
  <c r="B22" i="27"/>
  <c r="B14" i="27"/>
  <c r="B24" i="27"/>
  <c r="B29" i="27"/>
  <c r="B21" i="27"/>
  <c r="B13" i="27"/>
  <c r="B28" i="27"/>
  <c r="B20" i="27"/>
  <c r="B12" i="27"/>
  <c r="B27" i="27"/>
  <c r="B19" i="27"/>
  <c r="B11" i="27"/>
  <c r="B26" i="27"/>
  <c r="B18" i="27"/>
  <c r="B10" i="27"/>
  <c r="AC12" i="14"/>
  <c r="L36" i="14" s="1"/>
  <c r="AA4" i="14"/>
  <c r="AA3" i="14"/>
  <c r="I12" i="14"/>
  <c r="G3" i="14"/>
  <c r="G2" i="14"/>
  <c r="A1" i="14"/>
  <c r="V10" i="13"/>
  <c r="Q10" i="13"/>
  <c r="L11" i="13"/>
  <c r="L12" i="13"/>
  <c r="L13" i="13"/>
  <c r="L14" i="13"/>
  <c r="L15" i="13"/>
  <c r="L16" i="13"/>
  <c r="L17" i="13"/>
  <c r="L18" i="13"/>
  <c r="L19" i="13"/>
  <c r="L10" i="13"/>
  <c r="AC11" i="14" l="1"/>
  <c r="I11" i="14"/>
  <c r="Y10" i="13"/>
  <c r="B8" i="27"/>
  <c r="B1" i="27"/>
  <c r="B3" i="27"/>
  <c r="B4" i="27"/>
  <c r="B5" i="27"/>
  <c r="B6" i="27"/>
  <c r="B2" i="27"/>
  <c r="K3" i="27"/>
  <c r="C8" i="27" l="1"/>
  <c r="E8" i="27"/>
  <c r="F8" i="27"/>
  <c r="G8" i="27"/>
  <c r="H8" i="27"/>
  <c r="I8" i="27"/>
  <c r="V11" i="13"/>
  <c r="Y11" i="13" s="1"/>
  <c r="V12" i="13"/>
  <c r="V13" i="13"/>
  <c r="V14" i="13"/>
  <c r="V15" i="13"/>
  <c r="V16" i="13"/>
  <c r="V17" i="13"/>
  <c r="V18" i="13"/>
  <c r="V19" i="13"/>
  <c r="E18" i="25"/>
  <c r="C18" i="25"/>
  <c r="A18" i="25"/>
  <c r="E17" i="25"/>
  <c r="C17" i="25"/>
  <c r="A17" i="25"/>
  <c r="E16" i="25"/>
  <c r="C16" i="25"/>
  <c r="A16" i="25"/>
  <c r="E15" i="25"/>
  <c r="C15" i="25"/>
  <c r="A15" i="25"/>
  <c r="E14" i="25"/>
  <c r="C14" i="25"/>
  <c r="A14" i="25"/>
  <c r="E13" i="25"/>
  <c r="C13" i="25"/>
  <c r="A13" i="25"/>
  <c r="E12" i="25"/>
  <c r="C12" i="25"/>
  <c r="A12" i="25"/>
  <c r="E11" i="25"/>
  <c r="C11" i="25"/>
  <c r="A11" i="25"/>
  <c r="C10" i="25"/>
  <c r="C7" i="25"/>
  <c r="E4" i="25"/>
  <c r="E3" i="25"/>
  <c r="E2" i="25"/>
  <c r="E1" i="25"/>
  <c r="A1" i="25"/>
  <c r="G10" i="27" l="1"/>
  <c r="H10" i="27"/>
  <c r="I10" i="27"/>
  <c r="C10" i="27"/>
  <c r="E10" i="27"/>
  <c r="F10" i="27"/>
  <c r="C9" i="27"/>
  <c r="H9" i="27"/>
  <c r="G9" i="27"/>
  <c r="F9" i="27"/>
  <c r="I9" i="27"/>
  <c r="E9" i="27"/>
  <c r="Y12" i="13"/>
  <c r="Y16" i="13"/>
  <c r="Y13" i="13"/>
  <c r="Y14" i="13"/>
  <c r="Y18" i="13"/>
  <c r="Y15" i="13"/>
  <c r="Y17" i="13"/>
  <c r="Y19" i="13"/>
  <c r="Z14" i="13"/>
  <c r="Z13" i="13"/>
  <c r="Z18" i="13"/>
  <c r="Z17" i="13"/>
  <c r="Z12" i="13"/>
  <c r="Z19" i="13"/>
  <c r="Z16" i="13"/>
  <c r="Z11" i="13"/>
  <c r="Z10" i="13"/>
  <c r="Z15" i="13"/>
  <c r="F11" i="27" l="1"/>
  <c r="E11" i="27"/>
  <c r="C11" i="27"/>
  <c r="H11" i="27"/>
  <c r="G11" i="27"/>
  <c r="I11" i="27"/>
  <c r="C36" i="14"/>
  <c r="X18" i="13"/>
  <c r="X19" i="13"/>
  <c r="E12" i="27" l="1"/>
  <c r="F12" i="27"/>
  <c r="G12" i="27"/>
  <c r="H12" i="27"/>
  <c r="I12" i="27"/>
  <c r="C12" i="27"/>
  <c r="E14" i="27" l="1"/>
  <c r="G14" i="27"/>
  <c r="F14" i="27"/>
  <c r="C14" i="27"/>
  <c r="I14" i="27"/>
  <c r="H14" i="27"/>
  <c r="H13" i="27"/>
  <c r="I13" i="27"/>
  <c r="C13" i="27"/>
  <c r="F13" i="27"/>
  <c r="E13" i="27"/>
  <c r="G13" i="27"/>
  <c r="F15" i="27" l="1"/>
  <c r="G15" i="27"/>
  <c r="H15" i="27"/>
  <c r="I15" i="27"/>
  <c r="C15" i="27"/>
  <c r="E15" i="27"/>
  <c r="J36" i="14"/>
  <c r="J24" i="14"/>
  <c r="Q19" i="13"/>
  <c r="Q18" i="13"/>
  <c r="Q17" i="13"/>
  <c r="Q16" i="13"/>
  <c r="X15" i="13"/>
  <c r="Q15" i="13"/>
  <c r="X14" i="13"/>
  <c r="Q14" i="13"/>
  <c r="Q13" i="13"/>
  <c r="X12" i="13"/>
  <c r="Q12" i="13"/>
  <c r="Q11" i="13"/>
  <c r="V3" i="13"/>
  <c r="I16" i="27" l="1"/>
  <c r="C16" i="27"/>
  <c r="E16" i="27"/>
  <c r="G16" i="27"/>
  <c r="F16" i="27"/>
  <c r="H16" i="27"/>
  <c r="D8" i="27"/>
  <c r="X16" i="13"/>
  <c r="AA2" i="14"/>
  <c r="X11" i="13"/>
  <c r="X10" i="13"/>
  <c r="X13" i="13"/>
  <c r="X17" i="13"/>
  <c r="E17" i="27" l="1"/>
  <c r="C17" i="27"/>
  <c r="F17" i="27"/>
  <c r="H17" i="27"/>
  <c r="G17" i="27"/>
  <c r="I17" i="27"/>
  <c r="D9" i="27"/>
  <c r="D10" i="27" s="1"/>
  <c r="D11" i="27" s="1"/>
  <c r="D12" i="27" s="1"/>
  <c r="D13" i="27" s="1"/>
  <c r="D14" i="27" s="1"/>
  <c r="D15" i="27" s="1"/>
  <c r="D16" i="27"/>
  <c r="G18" i="27" l="1"/>
  <c r="H18" i="27"/>
  <c r="I18" i="27"/>
  <c r="C18" i="27"/>
  <c r="E18" i="27"/>
  <c r="F18" i="27"/>
  <c r="D17" i="27"/>
  <c r="E19" i="27" l="1"/>
  <c r="C19" i="27"/>
  <c r="D19" i="27" s="1"/>
  <c r="F19" i="27"/>
  <c r="H19" i="27"/>
  <c r="G19" i="27"/>
  <c r="I19" i="27"/>
  <c r="D18" i="27"/>
  <c r="E20" i="27" l="1"/>
  <c r="F20" i="27"/>
  <c r="G20" i="27"/>
  <c r="H20" i="27"/>
  <c r="C20" i="27"/>
  <c r="I20" i="27"/>
  <c r="L24" i="14"/>
  <c r="C24" i="14"/>
  <c r="H21" i="27" l="1"/>
  <c r="I21" i="27"/>
  <c r="C21" i="27"/>
  <c r="F21" i="27"/>
  <c r="E21" i="27"/>
  <c r="G21" i="27"/>
  <c r="D20" i="27"/>
  <c r="D21" i="27" l="1"/>
  <c r="E22" i="27"/>
  <c r="G22" i="27"/>
  <c r="F22" i="27"/>
  <c r="C22" i="27"/>
  <c r="D22" i="27" s="1"/>
  <c r="I22" i="27"/>
  <c r="H22" i="27"/>
  <c r="G23" i="27" l="1"/>
  <c r="H23" i="27"/>
  <c r="I23" i="27"/>
  <c r="C23" i="27"/>
  <c r="F23" i="27"/>
  <c r="E23" i="27"/>
  <c r="I24" i="27" l="1"/>
  <c r="C24" i="27"/>
  <c r="D24" i="27" s="1"/>
  <c r="E24" i="27"/>
  <c r="G24" i="27"/>
  <c r="F24" i="27"/>
  <c r="H24" i="27"/>
  <c r="D23" i="27"/>
  <c r="E25" i="27" l="1"/>
  <c r="C25" i="27"/>
  <c r="D25" i="27" s="1"/>
  <c r="F25" i="27"/>
  <c r="H25" i="27"/>
  <c r="G25" i="27"/>
  <c r="I25" i="27"/>
  <c r="H26" i="27" l="1"/>
  <c r="I26" i="27"/>
  <c r="C26" i="27"/>
  <c r="D26" i="27" s="1"/>
  <c r="G26" i="27"/>
  <c r="E26" i="27"/>
  <c r="F26" i="27"/>
  <c r="E27" i="27" l="1"/>
  <c r="C27" i="27"/>
  <c r="D27" i="27" s="1"/>
  <c r="F27" i="27"/>
  <c r="H27" i="27"/>
  <c r="G27" i="27"/>
  <c r="I27" i="27"/>
  <c r="E28" i="27" l="1"/>
  <c r="F28" i="27"/>
  <c r="G28" i="27"/>
  <c r="I28" i="27"/>
  <c r="H28" i="27"/>
  <c r="C28" i="27"/>
  <c r="D28" i="27" s="1"/>
  <c r="I29" i="27" l="1"/>
  <c r="C29" i="27"/>
  <c r="D29" i="27" s="1"/>
  <c r="H29" i="27"/>
  <c r="F29" i="27"/>
  <c r="E29" i="27"/>
  <c r="G29" i="27"/>
  <c r="E30" i="27" l="1"/>
  <c r="F30" i="27"/>
  <c r="G30" i="27"/>
  <c r="I30" i="27"/>
  <c r="C30" i="27"/>
  <c r="D30" i="27" s="1"/>
  <c r="H30" i="27"/>
  <c r="F31" i="27" l="1"/>
  <c r="F32" i="27" s="1"/>
  <c r="G31" i="27"/>
  <c r="G32" i="27" s="1"/>
  <c r="H31" i="27"/>
  <c r="H32" i="27" s="1"/>
  <c r="I31" i="27"/>
  <c r="I32" i="27" s="1"/>
  <c r="C31" i="27"/>
  <c r="D31" i="27" s="1"/>
  <c r="D32" i="27" s="1"/>
  <c r="E31" i="27"/>
  <c r="E32" i="27" s="1"/>
</calcChain>
</file>

<file path=xl/comments1.xml><?xml version="1.0" encoding="utf-8"?>
<comments xmlns="http://schemas.openxmlformats.org/spreadsheetml/2006/main">
  <authors>
    <author>Marc Arnecke, PMP</author>
  </authors>
  <commentList>
    <comment ref="A9" authorId="0" shapeId="0">
      <text>
        <r>
          <rPr>
            <b/>
            <sz val="9"/>
            <color indexed="81"/>
            <rFont val="Tahoma"/>
            <family val="2"/>
          </rPr>
          <t>Marc Arnecke, PMP:</t>
        </r>
        <r>
          <rPr>
            <sz val="9"/>
            <color indexed="81"/>
            <rFont val="Tahoma"/>
            <family val="2"/>
          </rPr>
          <t xml:space="preserve">
Please create a system for the marking of cubes, which allows you to identify cubes and correlate them with portions of your work.
An example is provided on sheet "Cube ID".
</t>
        </r>
      </text>
    </comment>
    <comment ref="D9" authorId="0" shapeId="0">
      <text>
        <r>
          <rPr>
            <b/>
            <sz val="9"/>
            <color indexed="81"/>
            <rFont val="Tahoma"/>
            <family val="2"/>
          </rPr>
          <t>Marc Arnecke, PMP:</t>
        </r>
        <r>
          <rPr>
            <sz val="9"/>
            <color indexed="81"/>
            <rFont val="Tahoma"/>
            <family val="2"/>
          </rPr>
          <t xml:space="preserve">
You may define the suppliers on sheet "Supplier".</t>
        </r>
      </text>
    </comment>
    <comment ref="F9" authorId="0" shapeId="0">
      <text>
        <r>
          <rPr>
            <b/>
            <sz val="9"/>
            <color indexed="81"/>
            <rFont val="Tahoma"/>
            <family val="2"/>
          </rPr>
          <t>Marc Arnecke, PMP:</t>
        </r>
        <r>
          <rPr>
            <sz val="9"/>
            <color indexed="81"/>
            <rFont val="Tahoma"/>
            <family val="2"/>
          </rPr>
          <t xml:space="preserve">
Please do not mix different grades in a sheet.
</t>
        </r>
      </text>
    </comment>
  </commentList>
</comments>
</file>

<file path=xl/sharedStrings.xml><?xml version="1.0" encoding="utf-8"?>
<sst xmlns="http://schemas.openxmlformats.org/spreadsheetml/2006/main" count="174" uniqueCount="147">
  <si>
    <t>Cube ID</t>
  </si>
  <si>
    <t>Grade</t>
  </si>
  <si>
    <t>Total number of cubes</t>
  </si>
  <si>
    <t>Result</t>
  </si>
  <si>
    <t>Failed</t>
  </si>
  <si>
    <t>Passed</t>
  </si>
  <si>
    <t>Printed on</t>
  </si>
  <si>
    <t>x̄</t>
  </si>
  <si>
    <t>Cu Sum</t>
  </si>
  <si>
    <r>
      <t>Concrete QTY m</t>
    </r>
    <r>
      <rPr>
        <vertAlign val="superscript"/>
        <sz val="10"/>
        <rFont val="Calibri"/>
        <family val="2"/>
        <scheme val="minor"/>
      </rPr>
      <t>3</t>
    </r>
  </si>
  <si>
    <t>As of</t>
  </si>
  <si>
    <t>MPa</t>
  </si>
  <si>
    <r>
      <t>Average no. cubes per m</t>
    </r>
    <r>
      <rPr>
        <vertAlign val="superscript"/>
        <sz val="10"/>
        <rFont val="Calibri"/>
        <family val="2"/>
        <scheme val="minor"/>
      </rPr>
      <t>3</t>
    </r>
  </si>
  <si>
    <t>Remarks</t>
  </si>
  <si>
    <t>SL</t>
  </si>
  <si>
    <t>1)</t>
  </si>
  <si>
    <t>2)</t>
  </si>
  <si>
    <t>3)</t>
  </si>
  <si>
    <t>4)</t>
  </si>
  <si>
    <t>[Project Name]</t>
  </si>
  <si>
    <t>[Sub-Project or Phase]</t>
  </si>
  <si>
    <t>[Client]</t>
  </si>
  <si>
    <t>[Client's Representative]</t>
  </si>
  <si>
    <t>[Contractor]</t>
  </si>
  <si>
    <t>Delivery Note(s)</t>
  </si>
  <si>
    <t>Supplier A</t>
  </si>
  <si>
    <t>Supplier B</t>
  </si>
  <si>
    <t>7-days test</t>
  </si>
  <si>
    <t>14-days test</t>
  </si>
  <si>
    <t>28-days test</t>
  </si>
  <si>
    <t>B1</t>
  </si>
  <si>
    <t>B2</t>
  </si>
  <si>
    <t>B3</t>
  </si>
  <si>
    <t>GN</t>
  </si>
  <si>
    <t>Building 1</t>
  </si>
  <si>
    <t>Building 2</t>
  </si>
  <si>
    <t>Building 3</t>
  </si>
  <si>
    <t>General</t>
  </si>
  <si>
    <t>BM</t>
  </si>
  <si>
    <t>GF</t>
  </si>
  <si>
    <t>F1</t>
  </si>
  <si>
    <t>MF</t>
  </si>
  <si>
    <t>F11</t>
  </si>
  <si>
    <t>RF</t>
  </si>
  <si>
    <t>Mezzanine Floor</t>
  </si>
  <si>
    <t>Floor 1</t>
  </si>
  <si>
    <t>Floor 11</t>
  </si>
  <si>
    <t>Roof</t>
  </si>
  <si>
    <t>Slab</t>
  </si>
  <si>
    <t>WA</t>
  </si>
  <si>
    <t>Wall</t>
  </si>
  <si>
    <t>Narration</t>
  </si>
  <si>
    <t>Area</t>
  </si>
  <si>
    <t>Site/General</t>
  </si>
  <si>
    <t>Basement</t>
  </si>
  <si>
    <t>Groundfloor</t>
  </si>
  <si>
    <t>Column</t>
  </si>
  <si>
    <t>Ground Beam</t>
  </si>
  <si>
    <t>Intermediate Beam</t>
  </si>
  <si>
    <t>A1:B5</t>
  </si>
  <si>
    <t>…</t>
  </si>
  <si>
    <t>here Gridline A1 - B5</t>
  </si>
  <si>
    <t>1234, 1235, 1236</t>
  </si>
  <si>
    <t>1237, 1238, 1239</t>
  </si>
  <si>
    <t>1240, 1241, 1242</t>
  </si>
  <si>
    <t>1243, 1244, 1245</t>
  </si>
  <si>
    <t>1246, 1247, 1248</t>
  </si>
  <si>
    <t>1249, 1250, 1251</t>
  </si>
  <si>
    <t>1252, 1253, 1254</t>
  </si>
  <si>
    <t>1255, 1256, 1257</t>
  </si>
  <si>
    <t>1258, 1259, 1260</t>
  </si>
  <si>
    <t>1261, 1262, 1263</t>
  </si>
  <si>
    <t>B2-BM-GB-A1:A10 - 01/01/2015</t>
  </si>
  <si>
    <t>B3-BM-GB-A1:A10 - 01/01/2015</t>
  </si>
  <si>
    <t>B1-BM-GB-B1:B10 - 01/01/2015</t>
  </si>
  <si>
    <t>B2-BM-GB-B1:B10 - 01/01/2015</t>
  </si>
  <si>
    <t>B3-BM-GB-B1:B10 - 01/01/2015</t>
  </si>
  <si>
    <t>B1-BM-GB-C1:C10 - 02/01/2015</t>
  </si>
  <si>
    <t>B2-BM-GB-C1:C10 - 02/01/2015</t>
  </si>
  <si>
    <t>B3-BM-GB-C1:C10 - 02/01/2015</t>
  </si>
  <si>
    <t>B1-BM-SL-A1:C10 - 09/01/2019</t>
  </si>
  <si>
    <t>Supplier</t>
  </si>
  <si>
    <t>5)</t>
  </si>
  <si>
    <t>Distr.</t>
  </si>
  <si>
    <t>Percentage failed</t>
  </si>
  <si>
    <t>Concrete Pouring Register</t>
  </si>
  <si>
    <t>Total:</t>
  </si>
  <si>
    <t>Total Concrete QTYs</t>
  </si>
  <si>
    <t>Mix Design:</t>
  </si>
  <si>
    <t>Ref.-No.:</t>
  </si>
  <si>
    <t>QA/QC Mngr.:</t>
  </si>
  <si>
    <t>Project Mngr.:</t>
  </si>
  <si>
    <t>[Proj. Mngr.]</t>
  </si>
  <si>
    <t>[QA/QC Mngr.]</t>
  </si>
  <si>
    <t>6)</t>
  </si>
  <si>
    <t>Supplier C</t>
  </si>
  <si>
    <t>Supplier D</t>
  </si>
  <si>
    <t>Supplier E</t>
  </si>
  <si>
    <t>On the sheet "Total QTYs" only enter the start date in the first line of the table. Everything else will update automatically.</t>
  </si>
  <si>
    <t>Pour Date</t>
  </si>
  <si>
    <t>7d Date</t>
  </si>
  <si>
    <t>14 d Date</t>
  </si>
  <si>
    <t>28d Date</t>
  </si>
  <si>
    <t>No. Cubes</t>
  </si>
  <si>
    <t>[Mix-Design]</t>
  </si>
  <si>
    <t>[Ref.-No.]</t>
  </si>
  <si>
    <t>Printed on:</t>
  </si>
  <si>
    <t>Suppliers</t>
  </si>
  <si>
    <t>Please READ before using this register</t>
  </si>
  <si>
    <r>
      <t xml:space="preserve">Only cells in </t>
    </r>
    <r>
      <rPr>
        <b/>
        <i/>
        <sz val="12"/>
        <color theme="4" tint="-0.249977111117893"/>
        <rFont val="Calibri"/>
        <family val="2"/>
      </rPr>
      <t>BLUE FONT COLOR</t>
    </r>
    <r>
      <rPr>
        <sz val="12"/>
        <color theme="1"/>
        <rFont val="Calibri"/>
        <family val="2"/>
      </rPr>
      <t xml:space="preserve"> on the sheet "Register" require data-entry. Do not overwrite cells in </t>
    </r>
    <r>
      <rPr>
        <b/>
        <i/>
        <sz val="12"/>
        <color theme="1"/>
        <rFont val="Calibri"/>
        <family val="2"/>
      </rPr>
      <t>BLACK FONT</t>
    </r>
    <r>
      <rPr>
        <sz val="12"/>
        <color theme="1"/>
        <rFont val="Calibri"/>
        <family val="2"/>
      </rPr>
      <t>, they contain formulas or functions.</t>
    </r>
  </si>
  <si>
    <t>Dear User, thank you for using my template.
Please overwrite the existing sample entries in the register</t>
  </si>
  <si>
    <t>In case you are using different mix designs, use separate register for each mix-design.</t>
  </si>
  <si>
    <r>
      <t xml:space="preserve">To avoid typing mistakes resulting in incorrect filter results, the entries in the column "Supplier" are restricted.
To modify supplier names change entries on the sheet </t>
    </r>
    <r>
      <rPr>
        <b/>
        <sz val="12"/>
        <color theme="1"/>
        <rFont val="Calibri"/>
        <family val="2"/>
      </rPr>
      <t>"Validation"</t>
    </r>
    <r>
      <rPr>
        <sz val="12"/>
        <color theme="1"/>
        <rFont val="Calibri"/>
        <family val="2"/>
      </rPr>
      <t xml:space="preserve"> before you start making entries.
You may add more suppliers over time, however, avoid deleting previous suppliers that delivered you earlier, but not anymore at present.</t>
    </r>
  </si>
  <si>
    <t>QTY (m3)</t>
  </si>
  <si>
    <t>7d 1 (N/mm2)</t>
  </si>
  <si>
    <t>7d 2 (N/mm2)</t>
  </si>
  <si>
    <t>7d 3 (N/mm2)</t>
  </si>
  <si>
    <t>7d Ø (N/mm2)</t>
  </si>
  <si>
    <t>14d 1 (N/mm2)</t>
  </si>
  <si>
    <t>14d 2 (N/mm2)</t>
  </si>
  <si>
    <t>14d 3 (N/mm2)</t>
  </si>
  <si>
    <t>14d Ø (N/mm2)</t>
  </si>
  <si>
    <t>28d 1 (N/mm2)</t>
  </si>
  <si>
    <t>28d 2 (N/mm2)</t>
  </si>
  <si>
    <t>Ø (N/mm2)</t>
  </si>
  <si>
    <t>28d 3 (N/mm2)</t>
  </si>
  <si>
    <t>Result (overall)</t>
  </si>
  <si>
    <t>Standard Deviation</t>
  </si>
  <si>
    <t>Overall x̄</t>
  </si>
  <si>
    <t>To add a new line (dataset) to the register either start typing in the first empty cell immediately under the last entry, or select any cell in the last row and press the TAB-key until a  new line is added automatically.</t>
  </si>
  <si>
    <t>Period End</t>
  </si>
  <si>
    <t>Period Start</t>
  </si>
  <si>
    <t>Consumption This Period</t>
  </si>
  <si>
    <t>Consumption Cummulative</t>
  </si>
  <si>
    <t>Project</t>
  </si>
  <si>
    <t>Sub-Project/Phase</t>
  </si>
  <si>
    <t>Client</t>
  </si>
  <si>
    <t>Client's Repres.</t>
  </si>
  <si>
    <t>Contractor</t>
  </si>
  <si>
    <t>Project Mngr.</t>
  </si>
  <si>
    <t>QA/QC Mngr.</t>
  </si>
  <si>
    <t>Mix Design</t>
  </si>
  <si>
    <t>Ref.-No.</t>
  </si>
  <si>
    <t>This table is technically without function and just provides a sample and some help how to build a cube ID.</t>
  </si>
  <si>
    <t>Sub-Project or Phase</t>
  </si>
  <si>
    <t>Client's Representative</t>
  </si>
  <si>
    <t>B1-BM-GB-A1:A10 - 29/05/2018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</si>
</sst>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_-;_-* &quot;-&quot;??_€_-;_-@_-"/>
    <numFmt numFmtId="167" formatCode="0.0"/>
    <numFmt numFmtId="170" formatCode="0.000"/>
    <numFmt numFmtId="172" formatCode="_-* #,##0.00\ _€_-;\-* #,##0.00\ _€_-;_-* &quot;-&quot;??\ _€_-;_-@_-"/>
    <numFmt numFmtId="173" formatCode="0.0&quot;m3&quot;"/>
  </numFmts>
  <fonts count="44" x14ac:knownFonts="1">
    <font>
      <sz val="8"/>
      <name val="Calibri"/>
      <family val="2"/>
    </font>
    <font>
      <sz val="10"/>
      <color theme="1"/>
      <name val="Calibri"/>
      <family val="2"/>
    </font>
    <font>
      <sz val="11"/>
      <color theme="1"/>
      <name val="Calibri"/>
      <family val="2"/>
      <scheme val="minor"/>
    </font>
    <font>
      <sz val="11"/>
      <color theme="1"/>
      <name val="Calibri"/>
      <family val="2"/>
      <scheme val="minor"/>
    </font>
    <font>
      <b/>
      <sz val="9"/>
      <name val="Calibri"/>
      <family val="2"/>
      <scheme val="minor"/>
    </font>
    <font>
      <b/>
      <sz val="8"/>
      <name val="Calibri"/>
      <family val="2"/>
      <scheme val="minor"/>
    </font>
    <font>
      <sz val="8"/>
      <name val="Calibri"/>
      <family val="2"/>
      <scheme val="minor"/>
    </font>
    <font>
      <u/>
      <sz val="8"/>
      <color theme="10"/>
      <name val="Calibri"/>
      <family val="2"/>
    </font>
    <font>
      <sz val="8"/>
      <name val="Calibri"/>
      <family val="2"/>
    </font>
    <font>
      <b/>
      <sz val="14"/>
      <color theme="0"/>
      <name val="Calibri"/>
      <family val="2"/>
      <scheme val="minor"/>
    </font>
    <font>
      <b/>
      <sz val="8"/>
      <name val="Calibri"/>
      <family val="2"/>
    </font>
    <font>
      <sz val="9"/>
      <color indexed="81"/>
      <name val="Tahoma"/>
      <family val="2"/>
    </font>
    <font>
      <b/>
      <sz val="9"/>
      <color indexed="81"/>
      <name val="Tahoma"/>
      <family val="2"/>
    </font>
    <font>
      <i/>
      <sz val="8"/>
      <color rgb="FF0070C0"/>
      <name val="Arial Narrow"/>
      <family val="2"/>
    </font>
    <font>
      <sz val="8"/>
      <name val="Arial Narrow"/>
      <family val="2"/>
    </font>
    <font>
      <b/>
      <sz val="8"/>
      <name val="Arial Narrow"/>
      <family val="2"/>
    </font>
    <font>
      <sz val="10"/>
      <name val="Calibri"/>
      <family val="2"/>
      <scheme val="minor"/>
    </font>
    <font>
      <vertAlign val="superscript"/>
      <sz val="10"/>
      <name val="Calibri"/>
      <family val="2"/>
      <scheme val="minor"/>
    </font>
    <font>
      <b/>
      <sz val="10"/>
      <name val="Calibri"/>
      <family val="2"/>
      <scheme val="minor"/>
    </font>
    <font>
      <b/>
      <sz val="18"/>
      <color theme="3"/>
      <name val="Cambria"/>
      <family val="2"/>
      <scheme val="major"/>
    </font>
    <font>
      <sz val="10"/>
      <name val="Arial"/>
      <family val="2"/>
    </font>
    <font>
      <sz val="10"/>
      <name val="Arial"/>
      <family val="2"/>
    </font>
    <font>
      <b/>
      <sz val="9"/>
      <name val="Calibri"/>
      <family val="2"/>
    </font>
    <font>
      <sz val="9"/>
      <color theme="1" tint="0.34998626667073579"/>
      <name val="Calibri"/>
      <family val="2"/>
    </font>
    <font>
      <sz val="8"/>
      <color rgb="FF0070C0"/>
      <name val="Arial Narrow"/>
      <family val="2"/>
    </font>
    <font>
      <b/>
      <sz val="8"/>
      <color rgb="FF0070C0"/>
      <name val="Arial Narrow"/>
      <family val="2"/>
    </font>
    <font>
      <b/>
      <sz val="8"/>
      <color theme="1"/>
      <name val="Calibri"/>
      <family val="2"/>
    </font>
    <font>
      <b/>
      <sz val="8"/>
      <color theme="0"/>
      <name val="Calibri"/>
      <family val="2"/>
      <scheme val="minor"/>
    </font>
    <font>
      <b/>
      <sz val="8"/>
      <color theme="1"/>
      <name val="Calibri"/>
      <family val="2"/>
      <scheme val="minor"/>
    </font>
    <font>
      <b/>
      <i/>
      <sz val="12"/>
      <color theme="4" tint="-0.249977111117893"/>
      <name val="Calibri"/>
      <family val="2"/>
      <scheme val="minor"/>
    </font>
    <font>
      <i/>
      <sz val="11"/>
      <color theme="4" tint="-0.249977111117893"/>
      <name val="Calibri"/>
      <family val="2"/>
      <scheme val="minor"/>
    </font>
    <font>
      <i/>
      <sz val="11"/>
      <color theme="4" tint="-0.249977111117893"/>
      <name val="Calibri"/>
      <family val="2"/>
    </font>
    <font>
      <i/>
      <sz val="8"/>
      <color theme="4" tint="-0.249977111117893"/>
      <name val="Arial Narrow"/>
      <family val="2"/>
    </font>
    <font>
      <b/>
      <sz val="8"/>
      <color theme="1"/>
      <name val="Arial Narrow"/>
      <family val="2"/>
    </font>
    <font>
      <sz val="9"/>
      <name val="Calibri"/>
      <family val="2"/>
      <scheme val="minor"/>
    </font>
    <font>
      <b/>
      <sz val="26"/>
      <color theme="0"/>
      <name val="Calibri"/>
      <family val="2"/>
    </font>
    <font>
      <sz val="11"/>
      <color theme="1"/>
      <name val="Calibri"/>
      <family val="2"/>
    </font>
    <font>
      <sz val="12"/>
      <color theme="1"/>
      <name val="Calibri"/>
      <family val="2"/>
    </font>
    <font>
      <b/>
      <i/>
      <sz val="12"/>
      <color theme="4" tint="-0.249977111117893"/>
      <name val="Calibri"/>
      <family val="2"/>
    </font>
    <font>
      <b/>
      <i/>
      <sz val="12"/>
      <color theme="1"/>
      <name val="Calibri"/>
      <family val="2"/>
    </font>
    <font>
      <b/>
      <sz val="12"/>
      <color theme="1"/>
      <name val="Calibri"/>
      <family val="2"/>
    </font>
    <font>
      <b/>
      <sz val="11"/>
      <name val="Calibri"/>
      <family val="2"/>
      <scheme val="minor"/>
    </font>
    <font>
      <sz val="9"/>
      <name val="Arial Narrow"/>
      <family val="2"/>
    </font>
    <font>
      <b/>
      <sz val="9"/>
      <color rgb="FFFF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0000"/>
        <bgColor indexed="64"/>
      </patternFill>
    </fill>
  </fills>
  <borders count="27">
    <border>
      <left/>
      <right/>
      <top/>
      <bottom/>
      <diagonal/>
    </border>
    <border>
      <left style="thin">
        <color auto="1"/>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s>
  <cellStyleXfs count="12">
    <xf numFmtId="0" fontId="0" fillId="0" borderId="0">
      <alignment horizontal="left" vertical="top"/>
    </xf>
    <xf numFmtId="0" fontId="3" fillId="0" borderId="0"/>
    <xf numFmtId="0" fontId="7" fillId="0" borderId="0" applyNumberFormat="0" applyFill="0" applyBorder="0" applyAlignment="0" applyProtection="0">
      <alignment vertical="top"/>
      <protection locked="0"/>
    </xf>
    <xf numFmtId="0" fontId="8" fillId="0" borderId="0">
      <alignment horizontal="left" vertical="top"/>
    </xf>
    <xf numFmtId="0" fontId="20" fillId="0" borderId="0"/>
    <xf numFmtId="164" fontId="21" fillId="0" borderId="0" applyFont="0" applyFill="0" applyBorder="0" applyAlignment="0" applyProtection="0"/>
    <xf numFmtId="0" fontId="19" fillId="0" borderId="0" applyNumberFormat="0" applyFill="0" applyBorder="0" applyAlignment="0" applyProtection="0"/>
    <xf numFmtId="0" fontId="2" fillId="0" borderId="0"/>
    <xf numFmtId="0" fontId="1" fillId="0" borderId="0"/>
    <xf numFmtId="0" fontId="2" fillId="0" borderId="0"/>
    <xf numFmtId="164" fontId="20" fillId="0" borderId="0" applyFont="0" applyFill="0" applyBorder="0" applyAlignment="0" applyProtection="0"/>
    <xf numFmtId="172" fontId="8" fillId="0" borderId="0" applyFont="0" applyFill="0" applyBorder="0" applyAlignment="0" applyProtection="0"/>
  </cellStyleXfs>
  <cellXfs count="161">
    <xf numFmtId="0" fontId="0" fillId="0" borderId="0" xfId="0">
      <alignment horizontal="left" vertical="top"/>
    </xf>
    <xf numFmtId="0" fontId="4"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5" fillId="0" borderId="0" xfId="3" applyFont="1" applyFill="1" applyBorder="1" applyAlignment="1" applyProtection="1">
      <alignment vertical="center" wrapText="1"/>
    </xf>
    <xf numFmtId="0" fontId="5" fillId="0" borderId="0" xfId="3" applyFont="1" applyFill="1" applyBorder="1" applyAlignment="1" applyProtection="1">
      <alignment vertical="center" textRotation="255"/>
    </xf>
    <xf numFmtId="0" fontId="6" fillId="0" borderId="0" xfId="3" applyFont="1" applyFill="1" applyBorder="1" applyAlignment="1" applyProtection="1">
      <alignment vertical="center"/>
    </xf>
    <xf numFmtId="1" fontId="16" fillId="0" borderId="0" xfId="0" applyNumberFormat="1" applyFont="1" applyFill="1" applyBorder="1" applyAlignment="1" applyProtection="1">
      <alignment horizontal="left" vertical="center"/>
    </xf>
    <xf numFmtId="9" fontId="16" fillId="0" borderId="0" xfId="0" applyNumberFormat="1" applyFont="1" applyFill="1" applyBorder="1" applyAlignment="1" applyProtection="1">
      <alignment horizontal="left" vertical="center"/>
    </xf>
    <xf numFmtId="2" fontId="16" fillId="0" borderId="0" xfId="0" applyNumberFormat="1" applyFont="1" applyAlignment="1" applyProtection="1">
      <alignment vertical="center"/>
    </xf>
    <xf numFmtId="2" fontId="16" fillId="0" borderId="0" xfId="0" applyNumberFormat="1" applyFont="1" applyAlignment="1" applyProtection="1">
      <alignment horizontal="left" vertical="center"/>
    </xf>
    <xf numFmtId="0" fontId="16" fillId="0" borderId="0" xfId="0" applyFont="1" applyAlignment="1" applyProtection="1">
      <alignment vertical="center"/>
    </xf>
    <xf numFmtId="1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14"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Font="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Alignment="1" applyProtection="1">
      <alignment horizontal="left" vertical="center"/>
    </xf>
    <xf numFmtId="0" fontId="13" fillId="0" borderId="0" xfId="0"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14" fontId="16" fillId="0" borderId="0" xfId="0" applyNumberFormat="1" applyFont="1" applyFill="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applyProtection="1">
      <alignment horizontal="left" vertical="center"/>
    </xf>
    <xf numFmtId="1" fontId="16" fillId="0" borderId="0" xfId="0" applyNumberFormat="1" applyFont="1" applyFill="1" applyBorder="1" applyAlignment="1" applyProtection="1">
      <alignment horizontal="right" vertical="center"/>
    </xf>
    <xf numFmtId="0" fontId="1" fillId="0" borderId="0" xfId="8"/>
    <xf numFmtId="0" fontId="0" fillId="0" borderId="0" xfId="0" applyAlignment="1" applyProtection="1">
      <alignment vertical="center"/>
    </xf>
    <xf numFmtId="0" fontId="10" fillId="0" borderId="0" xfId="0" applyFont="1">
      <alignment horizontal="left" vertical="top"/>
    </xf>
    <xf numFmtId="0" fontId="22" fillId="0" borderId="4" xfId="4" applyFont="1" applyFill="1" applyBorder="1"/>
    <xf numFmtId="0" fontId="23" fillId="0" borderId="4" xfId="4" applyFont="1" applyFill="1" applyBorder="1"/>
    <xf numFmtId="0" fontId="16" fillId="0" borderId="0" xfId="0" applyFont="1" applyAlignment="1" applyProtection="1">
      <alignment horizontal="right" vertical="center"/>
    </xf>
    <xf numFmtId="0" fontId="24" fillId="0" borderId="0" xfId="0"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14" fontId="16" fillId="0" borderId="0" xfId="0" applyNumberFormat="1" applyFont="1" applyFill="1" applyBorder="1" applyAlignment="1" applyProtection="1">
      <alignment horizontal="right" vertical="center"/>
    </xf>
    <xf numFmtId="0" fontId="16" fillId="0" borderId="0" xfId="0" applyFont="1" applyAlignment="1">
      <alignment horizontal="left" vertical="center"/>
    </xf>
    <xf numFmtId="2" fontId="16" fillId="0" borderId="0" xfId="0" applyNumberFormat="1" applyFont="1" applyAlignment="1" applyProtection="1">
      <alignment horizontal="left" vertical="center"/>
    </xf>
    <xf numFmtId="1" fontId="16" fillId="0" borderId="0" xfId="0" applyNumberFormat="1" applyFont="1" applyFill="1" applyBorder="1" applyAlignment="1" applyProtection="1">
      <alignment horizontal="right" vertical="center"/>
    </xf>
    <xf numFmtId="10" fontId="16" fillId="0" borderId="0" xfId="0" applyNumberFormat="1" applyFont="1" applyFill="1" applyBorder="1" applyAlignment="1" applyProtection="1">
      <alignment horizontal="right" vertical="center"/>
    </xf>
    <xf numFmtId="167" fontId="16" fillId="0" borderId="0" xfId="0" applyNumberFormat="1" applyFont="1" applyFill="1" applyBorder="1" applyAlignment="1" applyProtection="1">
      <alignment horizontal="right" vertical="center"/>
    </xf>
    <xf numFmtId="0" fontId="18" fillId="0" borderId="0" xfId="0" applyFont="1" applyAlignment="1" applyProtection="1">
      <alignment horizontal="left" vertical="center"/>
    </xf>
    <xf numFmtId="0" fontId="22" fillId="4" borderId="5" xfId="4" applyFont="1" applyFill="1" applyBorder="1" applyAlignment="1">
      <alignment horizontal="center"/>
    </xf>
    <xf numFmtId="0" fontId="22" fillId="4" borderId="6" xfId="4" applyFont="1" applyFill="1" applyBorder="1" applyAlignment="1">
      <alignment horizontal="center"/>
    </xf>
    <xf numFmtId="0" fontId="5" fillId="0" borderId="0" xfId="0" applyFont="1" applyFill="1" applyBorder="1" applyAlignment="1" applyProtection="1">
      <alignment horizontal="center" vertical="top" wrapText="1"/>
    </xf>
    <xf numFmtId="0" fontId="0" fillId="0" borderId="0" xfId="0" applyFill="1" applyBorder="1">
      <alignment horizontal="left" vertical="top"/>
    </xf>
    <xf numFmtId="0" fontId="0" fillId="0" borderId="7" xfId="0" applyBorder="1">
      <alignment horizontal="left" vertical="top"/>
    </xf>
    <xf numFmtId="0" fontId="0" fillId="0" borderId="2" xfId="0" applyBorder="1">
      <alignment horizontal="left" vertical="top"/>
    </xf>
    <xf numFmtId="0" fontId="0" fillId="0" borderId="3" xfId="0" applyBorder="1">
      <alignment horizontal="left" vertical="top"/>
    </xf>
    <xf numFmtId="0" fontId="34" fillId="0" borderId="0" xfId="0" applyFont="1" applyFill="1" applyBorder="1" applyAlignment="1" applyProtection="1">
      <alignment horizontal="center" vertical="center" wrapText="1"/>
    </xf>
    <xf numFmtId="0" fontId="35" fillId="14" borderId="0" xfId="8" applyFont="1" applyFill="1" applyAlignment="1">
      <alignment horizontal="center" vertical="center"/>
    </xf>
    <xf numFmtId="0" fontId="1" fillId="0" borderId="0" xfId="8" applyAlignment="1">
      <alignment vertical="top"/>
    </xf>
    <xf numFmtId="0" fontId="36" fillId="0" borderId="0" xfId="8" applyFont="1" applyAlignment="1">
      <alignment vertical="top"/>
    </xf>
    <xf numFmtId="0" fontId="37" fillId="0" borderId="0" xfId="8" applyFont="1" applyAlignment="1">
      <alignment vertical="top"/>
    </xf>
    <xf numFmtId="0" fontId="37" fillId="0" borderId="0" xfId="8" applyFont="1" applyAlignment="1">
      <alignment horizontal="left" vertical="top" wrapText="1"/>
    </xf>
    <xf numFmtId="0" fontId="37" fillId="0" borderId="0" xfId="8" applyFont="1" applyAlignment="1">
      <alignment horizontal="left" vertical="top" wrapText="1"/>
    </xf>
    <xf numFmtId="2" fontId="16" fillId="0" borderId="0" xfId="0" applyNumberFormat="1" applyFont="1" applyAlignment="1" applyProtection="1">
      <alignment horizontal="right" vertical="center"/>
    </xf>
    <xf numFmtId="0" fontId="37" fillId="0" borderId="0" xfId="8" applyFont="1" applyFill="1" applyAlignment="1">
      <alignment horizontal="left" vertical="top" wrapText="1"/>
    </xf>
    <xf numFmtId="0" fontId="4" fillId="0" borderId="0" xfId="3" applyFont="1" applyFill="1" applyBorder="1" applyAlignment="1" applyProtection="1">
      <alignment vertical="top"/>
    </xf>
    <xf numFmtId="0" fontId="0" fillId="0" borderId="0" xfId="0" applyAlignment="1" applyProtection="1">
      <alignment vertical="top"/>
    </xf>
    <xf numFmtId="0" fontId="5" fillId="0" borderId="0" xfId="3" applyFont="1" applyFill="1" applyBorder="1" applyAlignment="1" applyProtection="1">
      <alignment vertical="top"/>
    </xf>
    <xf numFmtId="0" fontId="5" fillId="0" borderId="0" xfId="3" applyFont="1" applyFill="1" applyBorder="1" applyAlignment="1" applyProtection="1">
      <alignment vertical="top" wrapText="1"/>
    </xf>
    <xf numFmtId="0" fontId="5" fillId="0" borderId="0" xfId="3" applyFont="1" applyFill="1" applyBorder="1" applyAlignment="1" applyProtection="1">
      <alignment vertical="top" textRotation="255"/>
    </xf>
    <xf numFmtId="0" fontId="6" fillId="0" borderId="0" xfId="3" applyFont="1" applyFill="1" applyBorder="1" applyAlignment="1" applyProtection="1">
      <alignment vertical="top"/>
    </xf>
    <xf numFmtId="0" fontId="0" fillId="0" borderId="0" xfId="0" applyAlignment="1" applyProtection="1">
      <alignment horizontal="left" vertical="top"/>
    </xf>
    <xf numFmtId="0" fontId="14" fillId="0" borderId="0" xfId="0" applyFont="1" applyAlignment="1" applyProtection="1">
      <alignment horizontal="left" vertical="top"/>
    </xf>
    <xf numFmtId="0" fontId="0" fillId="0" borderId="8" xfId="0" applyBorder="1" applyAlignment="1" applyProtection="1">
      <alignment horizontal="left" vertical="top"/>
    </xf>
    <xf numFmtId="0" fontId="22" fillId="0" borderId="8" xfId="0" applyFont="1" applyBorder="1" applyAlignment="1" applyProtection="1">
      <alignment vertical="top"/>
    </xf>
    <xf numFmtId="0" fontId="27" fillId="3" borderId="9" xfId="0" applyFont="1" applyFill="1" applyBorder="1" applyAlignment="1" applyProtection="1">
      <alignment vertical="top" wrapText="1"/>
    </xf>
    <xf numFmtId="0" fontId="27" fillId="3" borderId="10" xfId="0" applyFont="1" applyFill="1" applyBorder="1" applyAlignment="1" applyProtection="1">
      <alignment vertical="top" wrapText="1"/>
    </xf>
    <xf numFmtId="0" fontId="27" fillId="3" borderId="10" xfId="0" applyFont="1" applyFill="1" applyBorder="1" applyAlignment="1" applyProtection="1">
      <alignment horizontal="left" vertical="top" wrapText="1"/>
    </xf>
    <xf numFmtId="0" fontId="27" fillId="3" borderId="11" xfId="0" applyFont="1" applyFill="1" applyBorder="1" applyAlignment="1" applyProtection="1">
      <alignment horizontal="left" vertical="top" wrapText="1"/>
    </xf>
    <xf numFmtId="14" fontId="42" fillId="0" borderId="12" xfId="0" applyNumberFormat="1" applyFont="1" applyFill="1" applyBorder="1" applyAlignment="1" applyProtection="1">
      <alignment vertical="top"/>
    </xf>
    <xf numFmtId="14" fontId="42" fillId="0" borderId="13" xfId="0" applyNumberFormat="1" applyFont="1" applyFill="1" applyBorder="1" applyAlignment="1" applyProtection="1">
      <alignment vertical="top"/>
    </xf>
    <xf numFmtId="173" fontId="42" fillId="0" borderId="13" xfId="0" applyNumberFormat="1" applyFont="1" applyFill="1" applyBorder="1" applyAlignment="1" applyProtection="1">
      <alignment vertical="top"/>
    </xf>
    <xf numFmtId="172" fontId="42" fillId="0" borderId="13" xfId="11" applyFont="1" applyFill="1" applyBorder="1" applyAlignment="1" applyProtection="1">
      <alignment horizontal="left" vertical="top"/>
    </xf>
    <xf numFmtId="172" fontId="42" fillId="0" borderId="14" xfId="11" applyFont="1" applyFill="1" applyBorder="1" applyAlignment="1" applyProtection="1">
      <alignment horizontal="left" vertical="top"/>
    </xf>
    <xf numFmtId="173" fontId="42" fillId="0" borderId="16" xfId="0" applyNumberFormat="1" applyFont="1" applyFill="1" applyBorder="1" applyAlignment="1" applyProtection="1">
      <alignment vertical="top"/>
    </xf>
    <xf numFmtId="172" fontId="42" fillId="0" borderId="16" xfId="11" applyFont="1" applyFill="1" applyBorder="1" applyAlignment="1" applyProtection="1">
      <alignment horizontal="left" vertical="top"/>
    </xf>
    <xf numFmtId="172" fontId="42" fillId="0" borderId="17" xfId="11" applyFont="1" applyFill="1" applyBorder="1" applyAlignment="1" applyProtection="1">
      <alignment horizontal="left" vertical="top"/>
    </xf>
    <xf numFmtId="0" fontId="0" fillId="0" borderId="8" xfId="0" applyFont="1" applyBorder="1" applyAlignment="1" applyProtection="1">
      <alignment horizontal="left" vertical="top"/>
    </xf>
    <xf numFmtId="173" fontId="22" fillId="0" borderId="8" xfId="0" applyNumberFormat="1" applyFont="1" applyBorder="1" applyAlignment="1" applyProtection="1">
      <alignment vertical="top"/>
    </xf>
    <xf numFmtId="0" fontId="43" fillId="0" borderId="1" xfId="0" applyFont="1" applyBorder="1" applyAlignment="1">
      <alignment horizontal="left" vertical="top" wrapText="1"/>
    </xf>
    <xf numFmtId="14" fontId="42" fillId="0" borderId="15" xfId="0" applyNumberFormat="1" applyFont="1" applyFill="1" applyBorder="1" applyAlignment="1" applyProtection="1">
      <alignment vertical="top"/>
    </xf>
    <xf numFmtId="14" fontId="42" fillId="0" borderId="16" xfId="0" applyNumberFormat="1" applyFont="1" applyFill="1" applyBorder="1" applyAlignment="1" applyProtection="1">
      <alignment vertical="top"/>
    </xf>
    <xf numFmtId="0" fontId="5" fillId="2" borderId="9" xfId="3" applyFont="1" applyFill="1" applyBorder="1" applyAlignment="1" applyProtection="1">
      <alignment vertical="top"/>
    </xf>
    <xf numFmtId="0" fontId="41" fillId="0" borderId="10" xfId="3" applyFont="1" applyFill="1" applyBorder="1" applyAlignment="1" applyProtection="1">
      <alignment horizontal="left" vertical="top"/>
    </xf>
    <xf numFmtId="0" fontId="41" fillId="0" borderId="11" xfId="3" applyFont="1" applyFill="1" applyBorder="1" applyAlignment="1" applyProtection="1">
      <alignment horizontal="left" vertical="top"/>
    </xf>
    <xf numFmtId="0" fontId="5" fillId="2" borderId="12" xfId="3" applyFont="1" applyFill="1" applyBorder="1" applyAlignment="1" applyProtection="1">
      <alignment vertical="top"/>
    </xf>
    <xf numFmtId="0" fontId="16" fillId="0" borderId="13" xfId="3" applyFont="1" applyFill="1" applyBorder="1" applyAlignment="1" applyProtection="1">
      <alignment horizontal="left" vertical="top"/>
    </xf>
    <xf numFmtId="0" fontId="16" fillId="0" borderId="14" xfId="3" applyFont="1" applyFill="1" applyBorder="1" applyAlignment="1" applyProtection="1">
      <alignment horizontal="left" vertical="top"/>
    </xf>
    <xf numFmtId="0" fontId="5" fillId="2" borderId="15" xfId="3" applyFont="1" applyFill="1" applyBorder="1" applyAlignment="1" applyProtection="1">
      <alignment vertical="top"/>
    </xf>
    <xf numFmtId="0" fontId="16" fillId="0" borderId="16" xfId="3" applyFont="1" applyFill="1" applyBorder="1" applyAlignment="1" applyProtection="1">
      <alignment horizontal="left" vertical="top"/>
    </xf>
    <xf numFmtId="0" fontId="16" fillId="0" borderId="17" xfId="3" applyFont="1" applyFill="1" applyBorder="1" applyAlignment="1" applyProtection="1">
      <alignment horizontal="left" vertical="top"/>
    </xf>
    <xf numFmtId="0" fontId="9" fillId="3" borderId="9" xfId="3" applyFont="1" applyFill="1" applyBorder="1" applyAlignment="1" applyProtection="1">
      <alignment horizontal="right" vertical="center"/>
    </xf>
    <xf numFmtId="0" fontId="9" fillId="3" borderId="10" xfId="3" applyFont="1" applyFill="1" applyBorder="1" applyAlignment="1" applyProtection="1">
      <alignment horizontal="right" vertical="center"/>
    </xf>
    <xf numFmtId="0" fontId="9" fillId="3" borderId="11" xfId="3" applyFont="1" applyFill="1" applyBorder="1" applyAlignment="1" applyProtection="1">
      <alignment horizontal="right" vertical="center"/>
    </xf>
    <xf numFmtId="0" fontId="9" fillId="3" borderId="12" xfId="3" applyFont="1" applyFill="1" applyBorder="1" applyAlignment="1" applyProtection="1">
      <alignment horizontal="right" vertical="center"/>
    </xf>
    <xf numFmtId="0" fontId="9" fillId="3" borderId="13" xfId="3" applyFont="1" applyFill="1" applyBorder="1" applyAlignment="1" applyProtection="1">
      <alignment horizontal="right" vertical="center"/>
    </xf>
    <xf numFmtId="0" fontId="9" fillId="3" borderId="14" xfId="3" applyFont="1" applyFill="1" applyBorder="1" applyAlignment="1" applyProtection="1">
      <alignment horizontal="right" vertical="center"/>
    </xf>
    <xf numFmtId="14" fontId="16" fillId="0" borderId="13" xfId="3" applyNumberFormat="1" applyFont="1" applyFill="1" applyBorder="1" applyAlignment="1" applyProtection="1">
      <alignment horizontal="left" vertical="top"/>
    </xf>
    <xf numFmtId="14" fontId="16" fillId="0" borderId="14" xfId="3" applyNumberFormat="1" applyFont="1" applyFill="1" applyBorder="1" applyAlignment="1" applyProtection="1">
      <alignment horizontal="left" vertical="top"/>
    </xf>
    <xf numFmtId="0" fontId="5" fillId="2" borderId="15" xfId="3" applyFont="1" applyFill="1" applyBorder="1" applyAlignment="1" applyProtection="1">
      <alignment vertical="top" wrapText="1"/>
    </xf>
    <xf numFmtId="0" fontId="16" fillId="0" borderId="16" xfId="3" applyFont="1" applyFill="1" applyBorder="1" applyAlignment="1" applyProtection="1">
      <alignment horizontal="left" vertical="top" wrapText="1"/>
    </xf>
    <xf numFmtId="0" fontId="16" fillId="0" borderId="17" xfId="3" applyFont="1" applyFill="1" applyBorder="1" applyAlignment="1" applyProtection="1">
      <alignment horizontal="left" vertical="top" wrapText="1"/>
    </xf>
    <xf numFmtId="0" fontId="16" fillId="0" borderId="18" xfId="3" applyFont="1" applyFill="1" applyBorder="1" applyAlignment="1" applyProtection="1">
      <alignment horizontal="left" vertical="top"/>
    </xf>
    <xf numFmtId="0" fontId="5" fillId="2" borderId="9" xfId="3" applyFont="1" applyFill="1" applyBorder="1" applyAlignment="1" applyProtection="1">
      <alignment vertical="center"/>
    </xf>
    <xf numFmtId="0" fontId="29" fillId="0" borderId="10" xfId="3" applyFont="1" applyFill="1" applyBorder="1" applyAlignment="1" applyProtection="1">
      <alignment horizontal="left" vertical="center"/>
      <protection locked="0"/>
    </xf>
    <xf numFmtId="0" fontId="5" fillId="2" borderId="12" xfId="3" applyFont="1" applyFill="1" applyBorder="1" applyAlignment="1" applyProtection="1">
      <alignment vertical="center"/>
    </xf>
    <xf numFmtId="0" fontId="30" fillId="0" borderId="13" xfId="3" applyFont="1" applyFill="1" applyBorder="1" applyAlignment="1" applyProtection="1">
      <alignment horizontal="left" vertical="center"/>
      <protection locked="0"/>
    </xf>
    <xf numFmtId="0" fontId="5" fillId="2" borderId="13" xfId="3" applyFont="1" applyFill="1" applyBorder="1" applyAlignment="1" applyProtection="1">
      <alignment horizontal="left" vertical="center"/>
    </xf>
    <xf numFmtId="14" fontId="30" fillId="0" borderId="13" xfId="3" applyNumberFormat="1" applyFont="1" applyFill="1" applyBorder="1" applyAlignment="1" applyProtection="1">
      <alignment horizontal="left" vertical="center"/>
    </xf>
    <xf numFmtId="14" fontId="30" fillId="0" borderId="14" xfId="3" applyNumberFormat="1" applyFont="1" applyFill="1" applyBorder="1" applyAlignment="1" applyProtection="1">
      <alignment horizontal="left" vertical="center"/>
    </xf>
    <xf numFmtId="0" fontId="31"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0" fillId="0" borderId="12" xfId="0" applyFill="1" applyBorder="1">
      <alignment horizontal="left" vertical="top"/>
    </xf>
    <xf numFmtId="0" fontId="0" fillId="0" borderId="13" xfId="0" applyFill="1" applyBorder="1">
      <alignment horizontal="left" vertical="top"/>
    </xf>
    <xf numFmtId="0" fontId="0" fillId="0" borderId="14" xfId="0" applyFill="1" applyBorder="1">
      <alignment horizontal="left" vertical="top"/>
    </xf>
    <xf numFmtId="0" fontId="28" fillId="7" borderId="12" xfId="0" applyFont="1" applyFill="1" applyBorder="1" applyAlignment="1" applyProtection="1">
      <alignment horizontal="center" vertical="top" wrapText="1"/>
    </xf>
    <xf numFmtId="0" fontId="28" fillId="7" borderId="13" xfId="0" applyFont="1" applyFill="1" applyBorder="1" applyAlignment="1" applyProtection="1">
      <alignment horizontal="center" vertical="top" wrapText="1"/>
    </xf>
    <xf numFmtId="0" fontId="28" fillId="6" borderId="13" xfId="0" applyFont="1" applyFill="1" applyBorder="1" applyAlignment="1" applyProtection="1">
      <alignment horizontal="center" vertical="top" wrapText="1"/>
    </xf>
    <xf numFmtId="0" fontId="26" fillId="6" borderId="13" xfId="0" applyFont="1" applyFill="1" applyBorder="1" applyAlignment="1" applyProtection="1">
      <alignment horizontal="center" vertical="top" wrapText="1"/>
    </xf>
    <xf numFmtId="0" fontId="28" fillId="5" borderId="13" xfId="0" applyFont="1" applyFill="1" applyBorder="1" applyAlignment="1" applyProtection="1">
      <alignment horizontal="center" vertical="top" wrapText="1"/>
    </xf>
    <xf numFmtId="0" fontId="26" fillId="5" borderId="13" xfId="0" applyFont="1" applyFill="1" applyBorder="1" applyAlignment="1" applyProtection="1">
      <alignment horizontal="center" vertical="top" wrapText="1"/>
    </xf>
    <xf numFmtId="0" fontId="28" fillId="8" borderId="13" xfId="0" applyFont="1" applyFill="1" applyBorder="1" applyAlignment="1" applyProtection="1">
      <alignment horizontal="center" vertical="top" wrapText="1"/>
    </xf>
    <xf numFmtId="0" fontId="26" fillId="8" borderId="13" xfId="0" applyFont="1" applyFill="1" applyBorder="1" applyAlignment="1" applyProtection="1">
      <alignment horizontal="center" vertical="top" wrapText="1"/>
    </xf>
    <xf numFmtId="0" fontId="28" fillId="9" borderId="13" xfId="0" applyFont="1" applyFill="1" applyBorder="1" applyAlignment="1" applyProtection="1">
      <alignment horizontal="center" vertical="top" wrapText="1"/>
    </xf>
    <xf numFmtId="0" fontId="28" fillId="9" borderId="14" xfId="0" applyFont="1" applyFill="1" applyBorder="1" applyAlignment="1" applyProtection="1">
      <alignment horizontal="center" vertical="top" wrapText="1"/>
    </xf>
    <xf numFmtId="0" fontId="32" fillId="0" borderId="12" xfId="0" applyNumberFormat="1" applyFont="1" applyFill="1" applyBorder="1" applyAlignment="1" applyProtection="1">
      <alignment vertical="center"/>
      <protection locked="0"/>
    </xf>
    <xf numFmtId="0" fontId="32" fillId="0" borderId="13" xfId="0" applyFont="1" applyFill="1" applyBorder="1" applyAlignment="1" applyProtection="1">
      <alignment vertical="center"/>
      <protection locked="0"/>
    </xf>
    <xf numFmtId="14" fontId="32" fillId="0" borderId="13" xfId="0" applyNumberFormat="1" applyFont="1" applyFill="1" applyBorder="1" applyAlignment="1" applyProtection="1">
      <alignment vertical="center"/>
      <protection locked="0"/>
    </xf>
    <xf numFmtId="1" fontId="32" fillId="0" borderId="13" xfId="0" applyNumberFormat="1" applyFont="1" applyFill="1" applyBorder="1" applyAlignment="1" applyProtection="1">
      <alignment vertical="center"/>
      <protection locked="0"/>
    </xf>
    <xf numFmtId="167" fontId="32" fillId="0" borderId="13" xfId="0" applyNumberFormat="1" applyFont="1" applyFill="1" applyBorder="1" applyAlignment="1" applyProtection="1">
      <alignment vertical="center"/>
      <protection locked="0"/>
    </xf>
    <xf numFmtId="14" fontId="15" fillId="0" borderId="13" xfId="0" applyNumberFormat="1" applyFont="1" applyFill="1" applyBorder="1" applyAlignment="1" applyProtection="1">
      <alignment vertical="center"/>
    </xf>
    <xf numFmtId="167" fontId="33" fillId="0" borderId="13" xfId="0" applyNumberFormat="1" applyFont="1" applyFill="1" applyBorder="1" applyAlignment="1" applyProtection="1">
      <alignment vertical="center"/>
    </xf>
    <xf numFmtId="167" fontId="33" fillId="0" borderId="13" xfId="0" applyNumberFormat="1" applyFont="1" applyFill="1" applyBorder="1" applyAlignment="1" applyProtection="1">
      <alignment horizontal="right" vertical="center"/>
    </xf>
    <xf numFmtId="170" fontId="33" fillId="0" borderId="14" xfId="0" applyNumberFormat="1" applyFont="1" applyFill="1" applyBorder="1" applyAlignment="1" applyProtection="1">
      <alignment horizontal="right" vertical="top"/>
    </xf>
    <xf numFmtId="0" fontId="32" fillId="0" borderId="19" xfId="0" applyNumberFormat="1" applyFont="1" applyFill="1" applyBorder="1" applyAlignment="1" applyProtection="1">
      <alignment vertical="center"/>
      <protection locked="0"/>
    </xf>
    <xf numFmtId="0" fontId="32" fillId="0" borderId="20" xfId="0" applyFont="1" applyFill="1" applyBorder="1" applyAlignment="1" applyProtection="1">
      <alignment vertical="center"/>
      <protection locked="0"/>
    </xf>
    <xf numFmtId="14" fontId="32" fillId="0" borderId="20" xfId="0" applyNumberFormat="1" applyFont="1" applyFill="1" applyBorder="1" applyAlignment="1" applyProtection="1">
      <alignment vertical="center"/>
      <protection locked="0"/>
    </xf>
    <xf numFmtId="1" fontId="32" fillId="0" borderId="20" xfId="0" applyNumberFormat="1" applyFont="1" applyFill="1" applyBorder="1" applyAlignment="1" applyProtection="1">
      <alignment vertical="center"/>
      <protection locked="0"/>
    </xf>
    <xf numFmtId="167" fontId="32" fillId="0" borderId="20" xfId="0" applyNumberFormat="1" applyFont="1" applyFill="1" applyBorder="1" applyAlignment="1" applyProtection="1">
      <alignment vertical="center"/>
      <protection locked="0"/>
    </xf>
    <xf numFmtId="14" fontId="15" fillId="0" borderId="20" xfId="0" applyNumberFormat="1" applyFont="1" applyFill="1" applyBorder="1" applyAlignment="1" applyProtection="1">
      <alignment vertical="center"/>
    </xf>
    <xf numFmtId="167" fontId="33" fillId="0" borderId="20" xfId="0" applyNumberFormat="1" applyFont="1" applyFill="1" applyBorder="1" applyAlignment="1" applyProtection="1">
      <alignment vertical="center"/>
    </xf>
    <xf numFmtId="167" fontId="33" fillId="0" borderId="20" xfId="0" applyNumberFormat="1" applyFont="1" applyFill="1" applyBorder="1" applyAlignment="1" applyProtection="1">
      <alignment horizontal="right" vertical="center"/>
    </xf>
    <xf numFmtId="170" fontId="33" fillId="0" borderId="21" xfId="0" applyNumberFormat="1" applyFont="1" applyFill="1" applyBorder="1" applyAlignment="1" applyProtection="1">
      <alignment horizontal="right" vertical="top"/>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0" fontId="4" fillId="4" borderId="23" xfId="0" applyFont="1" applyFill="1" applyBorder="1" applyAlignment="1" applyProtection="1">
      <alignment horizontal="center" vertical="center" wrapText="1"/>
    </xf>
    <xf numFmtId="0" fontId="4" fillId="12" borderId="23" xfId="0" applyFont="1" applyFill="1" applyBorder="1" applyAlignment="1" applyProtection="1">
      <alignment horizontal="center" vertical="center" wrapText="1"/>
    </xf>
    <xf numFmtId="0" fontId="4" fillId="13" borderId="23" xfId="0" applyFont="1" applyFill="1" applyBorder="1" applyAlignment="1" applyProtection="1">
      <alignment horizontal="center" vertical="center" wrapText="1"/>
    </xf>
    <xf numFmtId="0" fontId="4" fillId="10" borderId="23" xfId="0"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0" fontId="5" fillId="2" borderId="15" xfId="3" applyFont="1" applyFill="1" applyBorder="1" applyAlignment="1" applyProtection="1">
      <alignment vertical="center"/>
    </xf>
    <xf numFmtId="0" fontId="30" fillId="0" borderId="16" xfId="3" applyFont="1" applyFill="1" applyBorder="1" applyAlignment="1" applyProtection="1">
      <alignment horizontal="left" vertical="center"/>
      <protection locked="0"/>
    </xf>
    <xf numFmtId="0" fontId="5" fillId="2" borderId="16" xfId="3" applyFont="1" applyFill="1" applyBorder="1" applyAlignment="1" applyProtection="1">
      <alignment horizontal="left" vertical="center" wrapText="1"/>
    </xf>
    <xf numFmtId="0" fontId="31" fillId="0" borderId="16" xfId="0" applyFont="1" applyBorder="1" applyAlignment="1" applyProtection="1">
      <alignment horizontal="left" vertical="center"/>
    </xf>
    <xf numFmtId="0" fontId="31" fillId="0" borderId="17" xfId="0" applyFont="1" applyBorder="1" applyAlignment="1" applyProtection="1">
      <alignment horizontal="left" vertical="center"/>
    </xf>
    <xf numFmtId="0" fontId="29" fillId="0" borderId="25" xfId="3" applyFont="1" applyFill="1" applyBorder="1" applyAlignment="1" applyProtection="1">
      <alignment horizontal="left" vertical="center"/>
      <protection locked="0"/>
    </xf>
    <xf numFmtId="0" fontId="30" fillId="0" borderId="18" xfId="3" applyFont="1" applyFill="1" applyBorder="1" applyAlignment="1" applyProtection="1">
      <alignment horizontal="left" vertical="center"/>
      <protection locked="0"/>
    </xf>
    <xf numFmtId="0" fontId="30" fillId="0" borderId="26" xfId="3" applyFont="1" applyFill="1" applyBorder="1" applyAlignment="1" applyProtection="1">
      <alignment horizontal="left" vertical="center"/>
      <protection locked="0"/>
    </xf>
    <xf numFmtId="0" fontId="5" fillId="2" borderId="12" xfId="3" applyFont="1" applyFill="1" applyBorder="1" applyAlignment="1" applyProtection="1">
      <alignment horizontal="left" vertical="center"/>
    </xf>
    <xf numFmtId="0" fontId="5" fillId="2" borderId="15" xfId="3" applyFont="1" applyFill="1" applyBorder="1" applyAlignment="1" applyProtection="1">
      <alignment horizontal="left" vertical="center" wrapText="1"/>
    </xf>
  </cellXfs>
  <cellStyles count="12">
    <cellStyle name="Comma 2" xfId="5"/>
    <cellStyle name="Comma 2 2" xfId="10"/>
    <cellStyle name="Comma 3" xfId="11"/>
    <cellStyle name="Hyperlink" xfId="2" builtinId="8" customBuiltin="1"/>
    <cellStyle name="Normal" xfId="0" builtinId="0" customBuiltin="1"/>
    <cellStyle name="Normal 2" xfId="1"/>
    <cellStyle name="Normal 2 2" xfId="9"/>
    <cellStyle name="Normal 3" xfId="3"/>
    <cellStyle name="Normal 4" xfId="4"/>
    <cellStyle name="Normal 5" xfId="7"/>
    <cellStyle name="Normal 6" xfId="8"/>
    <cellStyle name="Title 2" xfId="6"/>
  </cellStyles>
  <dxfs count="55">
    <dxf>
      <font>
        <strike val="0"/>
        <outline val="0"/>
        <shadow val="0"/>
        <u val="none"/>
        <vertAlign val="baseline"/>
        <sz val="8"/>
        <color theme="1"/>
        <name val="Calibri"/>
      </font>
      <fill>
        <patternFill patternType="none">
          <fgColor indexed="64"/>
          <bgColor auto="1"/>
        </patternFill>
      </fill>
      <alignment horizontal="center" vertical="top" textRotation="0" wrapText="1" indent="0" justifyLastLine="0" shrinkToFit="0" readingOrder="0"/>
      <border diagonalUp="0" diagonalDown="0">
        <left style="hair">
          <color auto="1"/>
        </left>
        <right style="hair">
          <color auto="1"/>
        </right>
        <top/>
        <bottom/>
        <vertical style="hair">
          <color auto="1"/>
        </vertical>
        <horizontal style="hair">
          <color auto="1"/>
        </horizontal>
      </border>
    </dxf>
    <dxf>
      <font>
        <b/>
        <i val="0"/>
        <strike val="0"/>
        <condense val="0"/>
        <extend val="0"/>
        <outline val="0"/>
        <shadow val="0"/>
        <u val="none"/>
        <vertAlign val="baseline"/>
        <sz val="8"/>
        <color theme="1"/>
        <name val="Arial Narrow"/>
        <scheme val="none"/>
      </font>
      <numFmt numFmtId="170" formatCode="0.000"/>
      <fill>
        <patternFill patternType="none">
          <fgColor indexed="64"/>
          <bgColor auto="1"/>
        </patternFill>
      </fill>
      <alignment horizontal="right" vertical="top" textRotation="0" wrapText="0" indent="0" justifyLastLine="0" shrinkToFit="0" readingOrder="0"/>
      <border diagonalUp="0" diagonalDown="0">
        <left style="hair">
          <color auto="1"/>
        </left>
        <right/>
        <top style="hair">
          <color auto="1"/>
        </top>
        <bottom style="hair">
          <color auto="1"/>
        </bottom>
        <vertical style="hair">
          <color auto="1"/>
        </vertical>
        <horizontal style="hair">
          <color auto="1"/>
        </horizontal>
      </border>
      <protection locked="1" hidden="0"/>
    </dxf>
    <dxf>
      <font>
        <b/>
        <i val="0"/>
        <strike val="0"/>
        <condense val="0"/>
        <extend val="0"/>
        <outline val="0"/>
        <shadow val="0"/>
        <u val="none"/>
        <vertAlign val="baseline"/>
        <sz val="8"/>
        <color theme="1"/>
        <name val="Arial Narrow"/>
        <scheme val="none"/>
      </font>
      <numFmt numFmtId="167" formatCode="0.0"/>
      <fill>
        <patternFill patternType="none">
          <fgColor indexed="64"/>
          <bgColor auto="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i val="0"/>
        <strike val="0"/>
        <condense val="0"/>
        <extend val="0"/>
        <outline val="0"/>
        <shadow val="0"/>
        <u val="none"/>
        <vertAlign val="baseline"/>
        <sz val="8"/>
        <color theme="1"/>
        <name val="Arial Narrow"/>
        <scheme val="none"/>
      </font>
      <numFmt numFmtId="167" formatCode="0.0"/>
      <fill>
        <patternFill patternType="none">
          <fgColor indexed="64"/>
          <bgColor auto="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val="0"/>
        <i/>
        <strike val="0"/>
        <condense val="0"/>
        <extend val="0"/>
        <outline val="0"/>
        <shadow val="0"/>
        <u val="none"/>
        <vertAlign val="baseline"/>
        <sz val="8"/>
        <color theme="4" tint="-0.249977111117893"/>
        <name val="Arial Narrow"/>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i val="0"/>
        <strike val="0"/>
        <condense val="0"/>
        <extend val="0"/>
        <outline val="0"/>
        <shadow val="0"/>
        <u val="none"/>
        <vertAlign val="baseline"/>
        <sz val="8"/>
        <color theme="1"/>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i val="0"/>
        <strike val="0"/>
        <condense val="0"/>
        <extend val="0"/>
        <outline val="0"/>
        <shadow val="0"/>
        <u val="none"/>
        <vertAlign val="baseline"/>
        <sz val="8"/>
        <color auto="1"/>
        <name val="Arial Narrow"/>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i val="0"/>
        <strike val="0"/>
        <condense val="0"/>
        <extend val="0"/>
        <outline val="0"/>
        <shadow val="0"/>
        <u val="none"/>
        <vertAlign val="baseline"/>
        <sz val="8"/>
        <color theme="1"/>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i val="0"/>
        <strike val="0"/>
        <condense val="0"/>
        <extend val="0"/>
        <outline val="0"/>
        <shadow val="0"/>
        <u val="none"/>
        <vertAlign val="baseline"/>
        <sz val="8"/>
        <color auto="1"/>
        <name val="Arial Narrow"/>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i val="0"/>
        <strike val="0"/>
        <condense val="0"/>
        <extend val="0"/>
        <outline val="0"/>
        <shadow val="0"/>
        <u val="none"/>
        <vertAlign val="baseline"/>
        <sz val="8"/>
        <color theme="1"/>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i val="0"/>
        <strike val="0"/>
        <condense val="0"/>
        <extend val="0"/>
        <outline val="0"/>
        <shadow val="0"/>
        <u val="none"/>
        <vertAlign val="baseline"/>
        <sz val="8"/>
        <color auto="1"/>
        <name val="Arial Narrow"/>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1" hidden="0"/>
    </dxf>
    <dxf>
      <font>
        <b val="0"/>
        <i/>
        <strike val="0"/>
        <condense val="0"/>
        <extend val="0"/>
        <outline val="0"/>
        <shadow val="0"/>
        <u val="none"/>
        <vertAlign val="baseline"/>
        <sz val="8"/>
        <color theme="4" tint="-0.249977111117893"/>
        <name val="Arial Narrow"/>
        <scheme val="none"/>
      </font>
      <numFmt numFmtId="167" formatCode="0.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fill>
        <patternFill patternType="none">
          <fgColor indexed="64"/>
          <bgColor auto="1"/>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font>
        <b val="0"/>
        <i/>
        <strike val="0"/>
        <condense val="0"/>
        <extend val="0"/>
        <outline val="0"/>
        <shadow val="0"/>
        <u val="none"/>
        <vertAlign val="baseline"/>
        <sz val="8"/>
        <color theme="4" tint="-0.249977111117893"/>
        <name val="Arial Narrow"/>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right style="hair">
          <color auto="1"/>
        </right>
        <top style="hair">
          <color auto="1"/>
        </top>
        <bottom style="hair">
          <color auto="1"/>
        </bottom>
        <vertical style="hair">
          <color auto="1"/>
        </vertical>
        <horizontal style="hair">
          <color auto="1"/>
        </horizontal>
      </border>
      <protection locked="0" hidden="0"/>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rgb="FF92D050"/>
        </patternFill>
      </fill>
    </dxf>
    <dxf>
      <fill>
        <patternFill>
          <bgColor theme="0" tint="-4.9989318521683403E-2"/>
        </patternFill>
      </fill>
      <border>
        <top style="hair">
          <color auto="1"/>
        </top>
        <bottom style="hair">
          <color auto="1"/>
        </bottom>
        <vertical/>
        <horizontal/>
      </border>
    </dxf>
    <dxf>
      <fill>
        <patternFill>
          <bgColor rgb="FFFF0000"/>
        </patternFill>
      </fill>
    </dxf>
    <dxf>
      <fill>
        <patternFill>
          <bgColor rgb="FF92D050"/>
        </patternFill>
      </fill>
    </dxf>
    <dxf>
      <fill>
        <patternFill>
          <bgColor rgb="FFFF0000"/>
        </patternFill>
      </fill>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fill>
        <patternFill>
          <bgColor theme="0" tint="-4.9989318521683403E-2"/>
        </patternFill>
      </fill>
      <border>
        <top style="hair">
          <color auto="1"/>
        </top>
        <bottom style="hair">
          <color auto="1"/>
        </bottom>
        <vertical/>
        <horizontal/>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theme="4" tint="-0.249977111117893"/>
        <name val="Arial Narrow"/>
        <scheme val="none"/>
      </font>
      <fill>
        <patternFill patternType="none">
          <fgColor indexed="64"/>
          <bgColor auto="1"/>
        </patternFill>
      </fill>
    </dxf>
  </dxfs>
  <tableStyles count="0" defaultTableStyle="TableStyleMedium9" defaultPivotStyle="PivotStyleLight16"/>
  <colors>
    <mruColors>
      <color rgb="FF339933"/>
      <color rgb="FF00FF00"/>
      <color rgb="FFFF5050"/>
      <color rgb="FF990000"/>
      <color rgb="FF000099"/>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r>
              <a:rPr lang="en-US" sz="1200">
                <a:solidFill>
                  <a:sysClr val="windowText" lastClr="000000"/>
                </a:solidFill>
              </a:rPr>
              <a:t>Chart 4: Mean Strength</a:t>
            </a:r>
            <a:r>
              <a:rPr lang="en-US" sz="1200" baseline="0">
                <a:solidFill>
                  <a:sysClr val="windowText" lastClr="000000"/>
                </a:solidFill>
              </a:rPr>
              <a:t> @ 28 days</a:t>
            </a:r>
            <a:r>
              <a:rPr lang="en-US" sz="1200" b="0">
                <a:solidFill>
                  <a:sysClr val="windowText" lastClr="000000"/>
                </a:solidFill>
              </a:rPr>
              <a:t> (MPa)</a:t>
            </a:r>
          </a:p>
        </c:rich>
      </c:tx>
      <c:layout>
        <c:manualLayout>
          <c:xMode val="edge"/>
          <c:yMode val="edge"/>
          <c:x val="1.3329216200915943E-3"/>
          <c:y val="4.6296296296296294E-3"/>
        </c:manualLayout>
      </c:layout>
      <c:overlay val="0"/>
      <c:spPr>
        <a:noFill/>
        <a:ln>
          <a:noFill/>
        </a:ln>
        <a:effectLst/>
      </c:spPr>
    </c:title>
    <c:autoTitleDeleted val="0"/>
    <c:plotArea>
      <c:layout/>
      <c:lineChart>
        <c:grouping val="standard"/>
        <c:varyColors val="0"/>
        <c:ser>
          <c:idx val="1"/>
          <c:order val="1"/>
          <c:tx>
            <c:strRef>
              <c:f>Register!$V$9</c:f>
              <c:strCache>
                <c:ptCount val="1"/>
                <c:pt idx="0">
                  <c:v>Ø (N/mm2)</c:v>
                </c:pt>
              </c:strCache>
            </c:strRef>
          </c:tx>
          <c:spPr>
            <a:ln w="6350">
              <a:solidFill>
                <a:schemeClr val="accent1"/>
              </a:solidFill>
            </a:ln>
            <a:effectLst>
              <a:outerShdw blurRad="50800" dist="38100" dir="2700000" algn="tl" rotWithShape="0">
                <a:prstClr val="black">
                  <a:alpha val="40000"/>
                </a:prstClr>
              </a:outerShdw>
            </a:effectLst>
          </c:spPr>
          <c:marker>
            <c:symbol val="none"/>
          </c:marker>
          <c:val>
            <c:numRef>
              <c:f>Register!$V$10:$V$19</c:f>
              <c:numCache>
                <c:formatCode>0.0</c:formatCode>
                <c:ptCount val="10"/>
                <c:pt idx="0">
                  <c:v>35.9</c:v>
                </c:pt>
                <c:pt idx="1">
                  <c:v>39.56666666666667</c:v>
                </c:pt>
                <c:pt idx="2">
                  <c:v>40.1</c:v>
                </c:pt>
                <c:pt idx="3">
                  <c:v>39.699999999999996</c:v>
                </c:pt>
                <c:pt idx="4">
                  <c:v>39.766666666666666</c:v>
                </c:pt>
                <c:pt idx="5">
                  <c:v>38.833333333333336</c:v>
                </c:pt>
                <c:pt idx="6">
                  <c:v>39.9</c:v>
                </c:pt>
                <c:pt idx="7">
                  <c:v>39.966666666666669</c:v>
                </c:pt>
                <c:pt idx="8">
                  <c:v>40.033333333333331</c:v>
                </c:pt>
                <c:pt idx="9">
                  <c:v>39.800000000000004</c:v>
                </c:pt>
              </c:numCache>
            </c:numRef>
          </c:val>
          <c:smooth val="0"/>
        </c:ser>
        <c:dLbls>
          <c:showLegendKey val="0"/>
          <c:showVal val="0"/>
          <c:showCatName val="0"/>
          <c:showSerName val="0"/>
          <c:showPercent val="0"/>
          <c:showBubbleSize val="0"/>
        </c:dLbls>
        <c:smooth val="0"/>
        <c:axId val="-237151504"/>
        <c:axId val="-237150960"/>
        <c:extLst>
          <c:ext xmlns:c15="http://schemas.microsoft.com/office/drawing/2012/chart" uri="{02D57815-91ED-43cb-92C2-25804820EDAC}">
            <c15:filteredLineSeries>
              <c15:ser>
                <c:idx val="0"/>
                <c:order val="0"/>
                <c:tx>
                  <c:strRef>
                    <c:extLst>
                      <c:ext uri="{02D57815-91ED-43cb-92C2-25804820EDAC}">
                        <c15:formulaRef>
                          <c15:sqref>Register!$Y$9</c15:sqref>
                        </c15:formulaRef>
                      </c:ext>
                    </c:extLst>
                    <c:strCache>
                      <c:ptCount val="1"/>
                      <c:pt idx="0">
                        <c:v>Overall x̄</c:v>
                      </c:pt>
                    </c:strCache>
                  </c:strRef>
                </c:tx>
                <c:spPr>
                  <a:ln w="6350">
                    <a:solidFill>
                      <a:srgbClr val="FF0000"/>
                    </a:solidFill>
                  </a:ln>
                  <a:effectLst>
                    <a:outerShdw blurRad="40000" dist="23000" dir="5400000" rotWithShape="0">
                      <a:srgbClr val="000000">
                        <a:alpha val="35000"/>
                      </a:srgbClr>
                    </a:outerShdw>
                  </a:effectLst>
                </c:spPr>
                <c:marker>
                  <c:symbol val="none"/>
                </c:marker>
                <c:val>
                  <c:numRef>
                    <c:extLst>
                      <c:ext uri="{02D57815-91ED-43cb-92C2-25804820EDAC}">
                        <c15:formulaRef>
                          <c15:sqref>Register!$Y$10:$Y$20</c15:sqref>
                        </c15:formulaRef>
                      </c:ext>
                    </c:extLst>
                    <c:numCache>
                      <c:formatCode>0.0</c:formatCode>
                      <c:ptCount val="11"/>
                      <c:pt idx="0">
                        <c:v>35.9</c:v>
                      </c:pt>
                      <c:pt idx="1">
                        <c:v>37.733333333333334</c:v>
                      </c:pt>
                      <c:pt idx="2">
                        <c:v>38.522222222222219</c:v>
                      </c:pt>
                      <c:pt idx="3">
                        <c:v>38.816666666666663</c:v>
                      </c:pt>
                      <c:pt idx="4">
                        <c:v>39.006666666666661</c:v>
                      </c:pt>
                      <c:pt idx="5">
                        <c:v>38.977777777777774</c:v>
                      </c:pt>
                      <c:pt idx="6">
                        <c:v>39.109523809523807</c:v>
                      </c:pt>
                      <c:pt idx="7">
                        <c:v>39.216666666666669</c:v>
                      </c:pt>
                      <c:pt idx="8">
                        <c:v>39.307407407407403</c:v>
                      </c:pt>
                      <c:pt idx="9">
                        <c:v>39.356666666666669</c:v>
                      </c:pt>
                    </c:numCache>
                  </c:numRef>
                </c:val>
                <c:smooth val="0"/>
              </c15:ser>
            </c15:filteredLineSeries>
          </c:ext>
        </c:extLst>
      </c:lineChart>
      <c:catAx>
        <c:axId val="-237151504"/>
        <c:scaling>
          <c:orientation val="minMax"/>
        </c:scaling>
        <c:delete val="1"/>
        <c:axPos val="b"/>
        <c:numFmt formatCode="General" sourceLinked="1"/>
        <c:majorTickMark val="none"/>
        <c:minorTickMark val="none"/>
        <c:tickLblPos val="nextTo"/>
        <c:crossAx val="-237150960"/>
        <c:crosses val="autoZero"/>
        <c:auto val="1"/>
        <c:lblAlgn val="ctr"/>
        <c:lblOffset val="100"/>
        <c:noMultiLvlLbl val="0"/>
      </c:catAx>
      <c:valAx>
        <c:axId val="-237150960"/>
        <c:scaling>
          <c:orientation val="minMax"/>
        </c:scaling>
        <c:delete val="0"/>
        <c:axPos val="l"/>
        <c:majorGridlines>
          <c:spPr>
            <a:ln w="9525" cap="flat" cmpd="sng" algn="ctr">
              <a:solidFill>
                <a:schemeClr val="tx1">
                  <a:lumMod val="65000"/>
                  <a:lumOff val="3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7151504"/>
        <c:crosses val="autoZero"/>
        <c:crossBetween val="between"/>
      </c:valAx>
      <c:spPr>
        <a:solidFill>
          <a:sysClr val="window" lastClr="FFFFFF"/>
        </a:solidFill>
        <a:ln>
          <a:noFill/>
        </a:ln>
        <a:effectLst/>
      </c:spPr>
    </c:plotArea>
    <c:legend>
      <c:legendPos val="b"/>
      <c:layout/>
      <c:overlay val="0"/>
    </c:legend>
    <c:plotVisOnly val="1"/>
    <c:dispBlanksAs val="zero"/>
    <c:showDLblsOverMax val="0"/>
  </c:chart>
  <c:spPr>
    <a:gradFill flip="none" rotWithShape="1">
      <a:gsLst>
        <a:gs pos="0">
          <a:schemeClr val="accent1">
            <a:lumMod val="5000"/>
            <a:lumOff val="95000"/>
          </a:schemeClr>
        </a:gs>
        <a:gs pos="74000">
          <a:schemeClr val="bg1">
            <a:lumMod val="85000"/>
          </a:schemeClr>
        </a:gs>
        <a:gs pos="100000">
          <a:schemeClr val="accent1">
            <a:lumMod val="20000"/>
            <a:lumOff val="80000"/>
          </a:schemeClr>
        </a:gs>
      </a:gsLst>
      <a:lin ang="5400000" scaled="1"/>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r>
              <a:rPr lang="en-US" sz="1200" b="1" cap="none" spc="0">
                <a:ln w="0"/>
                <a:solidFill>
                  <a:schemeClr val="tx1"/>
                </a:solidFill>
                <a:effectLst>
                  <a:outerShdw blurRad="38100" dist="19050" dir="2700000" algn="tl" rotWithShape="0">
                    <a:schemeClr val="dk1">
                      <a:alpha val="40000"/>
                    </a:schemeClr>
                  </a:outerShdw>
                </a:effectLst>
              </a:rPr>
              <a:t>Chart 5: Stand</a:t>
            </a:r>
            <a:r>
              <a:rPr lang="en-US" sz="1200" b="1"/>
              <a:t>. </a:t>
            </a:r>
            <a:r>
              <a:rPr lang="en-US" sz="1200" b="1" cap="none" spc="0">
                <a:ln w="0"/>
                <a:solidFill>
                  <a:schemeClr val="tx1"/>
                </a:solidFill>
                <a:effectLst>
                  <a:outerShdw blurRad="38100" dist="19050" dir="2700000" algn="tl" rotWithShape="0">
                    <a:schemeClr val="dk1">
                      <a:alpha val="40000"/>
                    </a:schemeClr>
                  </a:outerShdw>
                </a:effectLst>
              </a:rPr>
              <a:t>Distribution</a:t>
            </a:r>
            <a:endParaRPr lang="en-US" sz="1200" b="1"/>
          </a:p>
        </c:rich>
      </c:tx>
      <c:layout>
        <c:manualLayout>
          <c:xMode val="edge"/>
          <c:yMode val="edge"/>
          <c:x val="6.4148148148147959E-3"/>
          <c:y val="1.44877937485740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3"/>
            <c:spPr>
              <a:solidFill>
                <a:schemeClr val="accent1">
                  <a:lumMod val="75000"/>
                </a:schemeClr>
              </a:solidFill>
              <a:ln w="6350">
                <a:noFill/>
              </a:ln>
              <a:effectLst/>
            </c:spPr>
          </c:marker>
          <c:xVal>
            <c:numRef>
              <c:f>Register!$V$10:$V$20</c:f>
              <c:numCache>
                <c:formatCode>0.0</c:formatCode>
                <c:ptCount val="11"/>
                <c:pt idx="0">
                  <c:v>35.9</c:v>
                </c:pt>
                <c:pt idx="1">
                  <c:v>39.56666666666667</c:v>
                </c:pt>
                <c:pt idx="2">
                  <c:v>40.1</c:v>
                </c:pt>
                <c:pt idx="3">
                  <c:v>39.699999999999996</c:v>
                </c:pt>
                <c:pt idx="4">
                  <c:v>39.766666666666666</c:v>
                </c:pt>
                <c:pt idx="5">
                  <c:v>38.833333333333336</c:v>
                </c:pt>
                <c:pt idx="6">
                  <c:v>39.9</c:v>
                </c:pt>
                <c:pt idx="7">
                  <c:v>39.966666666666669</c:v>
                </c:pt>
                <c:pt idx="8">
                  <c:v>40.033333333333331</c:v>
                </c:pt>
                <c:pt idx="9">
                  <c:v>39.800000000000004</c:v>
                </c:pt>
              </c:numCache>
            </c:numRef>
          </c:xVal>
          <c:yVal>
            <c:numRef>
              <c:f>Register!$Z$10:$Z$20</c:f>
              <c:numCache>
                <c:formatCode>0.000</c:formatCode>
                <c:ptCount val="11"/>
                <c:pt idx="0">
                  <c:v>1.2978909607342542E-5</c:v>
                </c:pt>
                <c:pt idx="1">
                  <c:v>0.51147505620463785</c:v>
                </c:pt>
                <c:pt idx="2">
                  <c:v>0.3254953581741647</c:v>
                </c:pt>
                <c:pt idx="3">
                  <c:v>0.47900860957775082</c:v>
                </c:pt>
                <c:pt idx="4">
                  <c:v>0.45809500449911189</c:v>
                </c:pt>
                <c:pt idx="5">
                  <c:v>0.41698568999407276</c:v>
                </c:pt>
                <c:pt idx="6">
                  <c:v>0.40915290690350647</c:v>
                </c:pt>
                <c:pt idx="7">
                  <c:v>0.3821232737399553</c:v>
                </c:pt>
                <c:pt idx="8">
                  <c:v>0.35407060737031482</c:v>
                </c:pt>
                <c:pt idx="9">
                  <c:v>0.44665775178605688</c:v>
                </c:pt>
              </c:numCache>
            </c:numRef>
          </c:yVal>
          <c:smooth val="0"/>
        </c:ser>
        <c:dLbls>
          <c:showLegendKey val="0"/>
          <c:showVal val="0"/>
          <c:showCatName val="0"/>
          <c:showSerName val="0"/>
          <c:showPercent val="0"/>
          <c:showBubbleSize val="0"/>
        </c:dLbls>
        <c:axId val="-1018010096"/>
        <c:axId val="-1018007920"/>
      </c:scatterChart>
      <c:valAx>
        <c:axId val="-10180100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018007920"/>
        <c:crosses val="autoZero"/>
        <c:crossBetween val="midCat"/>
      </c:valAx>
      <c:valAx>
        <c:axId val="-101800792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018010096"/>
        <c:crosses val="autoZero"/>
        <c:crossBetween val="midCat"/>
      </c:valAx>
      <c:spPr>
        <a:solidFill>
          <a:schemeClr val="bg1"/>
        </a:solidFill>
        <a:ln>
          <a:noFill/>
        </a:ln>
        <a:effectLst/>
      </c:spPr>
    </c:plotArea>
    <c:plotVisOnly val="1"/>
    <c:dispBlanksAs val="gap"/>
    <c:showDLblsOverMax val="0"/>
  </c:chart>
  <c:spPr>
    <a:gradFill flip="none" rotWithShape="1">
      <a:gsLst>
        <a:gs pos="0">
          <a:schemeClr val="dk1">
            <a:tint val="50000"/>
            <a:satMod val="300000"/>
            <a:lumMod val="5000"/>
            <a:lumOff val="95000"/>
          </a:schemeClr>
        </a:gs>
        <a:gs pos="74000">
          <a:schemeClr val="bg1">
            <a:lumMod val="85000"/>
          </a:schemeClr>
        </a:gs>
        <a:gs pos="100000">
          <a:schemeClr val="accent1">
            <a:lumMod val="20000"/>
            <a:lumOff val="80000"/>
          </a:schemeClr>
        </a:gs>
      </a:gsLst>
      <a:lin ang="5400000" scaled="1"/>
      <a:tileRect/>
    </a:gradFill>
    <a:ln w="9525" cap="flat" cmpd="sng" algn="ctr">
      <a:no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r>
              <a:rPr lang="en-US" sz="1200">
                <a:solidFill>
                  <a:sysClr val="windowText" lastClr="000000"/>
                </a:solidFill>
              </a:rPr>
              <a:t>Chart 1: Total No. of Cubes taken</a:t>
            </a:r>
          </a:p>
        </c:rich>
      </c:tx>
      <c:layout>
        <c:manualLayout>
          <c:xMode val="edge"/>
          <c:yMode val="edge"/>
          <c:x val="2.5206916099773241E-3"/>
          <c:y val="0"/>
        </c:manualLayout>
      </c:layout>
      <c:overlay val="0"/>
      <c:spPr>
        <a:noFill/>
        <a:ln>
          <a:noFill/>
        </a:ln>
        <a:effectLst/>
      </c:spPr>
    </c:title>
    <c:autoTitleDeleted val="0"/>
    <c:plotArea>
      <c:layout>
        <c:manualLayout>
          <c:layoutTarget val="inner"/>
          <c:xMode val="edge"/>
          <c:yMode val="edge"/>
          <c:x val="0.10483796296296297"/>
          <c:y val="0.21477357444781489"/>
          <c:w val="0.85473958333333333"/>
          <c:h val="0.53729311689223924"/>
        </c:manualLayout>
      </c:layout>
      <c:barChart>
        <c:barDir val="col"/>
        <c:grouping val="clustered"/>
        <c:varyColors val="0"/>
        <c:ser>
          <c:idx val="0"/>
          <c:order val="0"/>
          <c:tx>
            <c:strRef>
              <c:f>Dashboard!$A$2:$F$2</c:f>
              <c:strCache>
                <c:ptCount val="6"/>
                <c:pt idx="0">
                  <c:v>Total number of cubes</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a:outerShdw blurRad="40000" dist="23000" dir="5400000" rotWithShape="0">
                <a:srgbClr val="000000">
                  <a:alpha val="35000"/>
                </a:srgbClr>
              </a:outerShdw>
              <a:softEdge rad="127000"/>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Dashboard!$G$2</c:f>
              <c:numCache>
                <c:formatCode>General</c:formatCode>
                <c:ptCount val="1"/>
                <c:pt idx="0">
                  <c:v>90</c:v>
                </c:pt>
              </c:numCache>
            </c:numRef>
          </c:val>
        </c:ser>
        <c:ser>
          <c:idx val="1"/>
          <c:order val="1"/>
          <c:tx>
            <c:strRef>
              <c:f>Dashboard!$A$3:$F$3</c:f>
              <c:strCache>
                <c:ptCount val="6"/>
                <c:pt idx="0">
                  <c:v>Concrete QTY m3</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Dashboard!$G$3</c:f>
              <c:numCache>
                <c:formatCode>General</c:formatCode>
                <c:ptCount val="1"/>
                <c:pt idx="0">
                  <c:v>198</c:v>
                </c:pt>
              </c:numCache>
            </c:numRef>
          </c:val>
        </c:ser>
        <c:dLbls>
          <c:showLegendKey val="0"/>
          <c:showVal val="0"/>
          <c:showCatName val="0"/>
          <c:showSerName val="0"/>
          <c:showPercent val="0"/>
          <c:showBubbleSize val="0"/>
        </c:dLbls>
        <c:gapWidth val="180"/>
        <c:overlap val="-5"/>
        <c:axId val="-85218304"/>
        <c:axId val="-85240608"/>
      </c:barChart>
      <c:catAx>
        <c:axId val="-852183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5240608"/>
        <c:crosses val="autoZero"/>
        <c:auto val="1"/>
        <c:lblAlgn val="ctr"/>
        <c:lblOffset val="100"/>
        <c:noMultiLvlLbl val="0"/>
      </c:catAx>
      <c:valAx>
        <c:axId val="-85240608"/>
        <c:scaling>
          <c:orientation val="minMax"/>
        </c:scaling>
        <c:delete val="0"/>
        <c:axPos val="l"/>
        <c:majorGridlines>
          <c:spPr>
            <a:ln w="9525" cap="flat" cmpd="sng" algn="ctr">
              <a:solidFill>
                <a:schemeClr val="tx1">
                  <a:lumMod val="65000"/>
                  <a:lumOff val="3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218304"/>
        <c:crosses val="autoZero"/>
        <c:crossBetween val="between"/>
      </c:valAx>
      <c:spPr>
        <a:solidFill>
          <a:sysClr val="window" lastClr="FFFFFF"/>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accent1">
            <a:lumMod val="5000"/>
            <a:lumOff val="95000"/>
          </a:schemeClr>
        </a:gs>
        <a:gs pos="74000">
          <a:schemeClr val="bg1">
            <a:lumMod val="85000"/>
          </a:schemeClr>
        </a:gs>
        <a:gs pos="100000">
          <a:schemeClr val="accent1">
            <a:lumMod val="20000"/>
            <a:lumOff val="80000"/>
          </a:schemeClr>
        </a:gs>
      </a:gsLst>
      <a:lin ang="5400000" scaled="1"/>
      <a:tileRect/>
    </a:gradFill>
    <a:ln>
      <a:noFill/>
    </a:ln>
    <a:effectLst/>
  </c:spPr>
  <c:txPr>
    <a:bodyPr/>
    <a:lstStyle/>
    <a:p>
      <a:pPr>
        <a:defRPr/>
      </a:pPr>
      <a:endParaRPr lang="en-US"/>
    </a:p>
  </c:txPr>
  <c:printSettings>
    <c:headerFooter/>
    <c:pageMargins b="0.74803149606299213" l="0.19685039370078741" r="0.19685039370078741" t="0.74803149606299213" header="0.31496062992125984" footer="0.3149606299212598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r>
              <a:rPr lang="en-US" sz="1200">
                <a:solidFill>
                  <a:sysClr val="windowText" lastClr="000000"/>
                </a:solidFill>
              </a:rPr>
              <a:t>Chart 2: Sample passed vs. failed</a:t>
            </a:r>
          </a:p>
        </c:rich>
      </c:tx>
      <c:layout>
        <c:manualLayout>
          <c:xMode val="edge"/>
          <c:yMode val="edge"/>
          <c:x val="2.5206537512068496E-3"/>
          <c:y val="0"/>
        </c:manualLayout>
      </c:layout>
      <c:overlay val="0"/>
      <c:spPr>
        <a:noFill/>
        <a:ln>
          <a:noFill/>
        </a:ln>
        <a:effectLst/>
      </c:spPr>
    </c:title>
    <c:autoTitleDeleted val="0"/>
    <c:plotArea>
      <c:layout>
        <c:manualLayout>
          <c:layoutTarget val="inner"/>
          <c:xMode val="edge"/>
          <c:yMode val="edge"/>
          <c:x val="8.8081018518518517E-2"/>
          <c:y val="0.22976649413003583"/>
          <c:w val="0.87149652777777775"/>
          <c:h val="0.51480373736890794"/>
        </c:manualLayout>
      </c:layout>
      <c:barChart>
        <c:barDir val="col"/>
        <c:grouping val="clustered"/>
        <c:varyColors val="0"/>
        <c:ser>
          <c:idx val="0"/>
          <c:order val="0"/>
          <c:tx>
            <c:strRef>
              <c:f>Dashboard!$U$4</c:f>
              <c:strCache>
                <c:ptCount val="1"/>
                <c:pt idx="0">
                  <c:v>Passed</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Dashboard!$AA$4</c:f>
              <c:numCache>
                <c:formatCode>General</c:formatCode>
                <c:ptCount val="1"/>
                <c:pt idx="0">
                  <c:v>9</c:v>
                </c:pt>
              </c:numCache>
            </c:numRef>
          </c:val>
        </c:ser>
        <c:ser>
          <c:idx val="1"/>
          <c:order val="1"/>
          <c:tx>
            <c:strRef>
              <c:f>Dashboard!$U$3</c:f>
              <c:strCache>
                <c:ptCount val="1"/>
                <c:pt idx="0">
                  <c:v>Failed</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Dashboard!$AA$3</c:f>
              <c:numCache>
                <c:formatCode>General</c:formatCode>
                <c:ptCount val="1"/>
                <c:pt idx="0">
                  <c:v>1</c:v>
                </c:pt>
              </c:numCache>
            </c:numRef>
          </c:val>
        </c:ser>
        <c:dLbls>
          <c:showLegendKey val="0"/>
          <c:showVal val="0"/>
          <c:showCatName val="0"/>
          <c:showSerName val="0"/>
          <c:showPercent val="0"/>
          <c:showBubbleSize val="0"/>
        </c:dLbls>
        <c:gapWidth val="180"/>
        <c:overlap val="-5"/>
        <c:axId val="-85216672"/>
        <c:axId val="-85224832"/>
      </c:barChart>
      <c:catAx>
        <c:axId val="-852166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5224832"/>
        <c:crosses val="autoZero"/>
        <c:auto val="1"/>
        <c:lblAlgn val="ctr"/>
        <c:lblOffset val="100"/>
        <c:noMultiLvlLbl val="0"/>
      </c:catAx>
      <c:valAx>
        <c:axId val="-85224832"/>
        <c:scaling>
          <c:orientation val="minMax"/>
        </c:scaling>
        <c:delete val="0"/>
        <c:axPos val="l"/>
        <c:majorGridlines>
          <c:spPr>
            <a:ln w="9525" cap="flat" cmpd="sng" algn="ctr">
              <a:solidFill>
                <a:schemeClr val="tx1">
                  <a:lumMod val="65000"/>
                  <a:lumOff val="3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216672"/>
        <c:crosses val="autoZero"/>
        <c:crossBetween val="between"/>
      </c:valAx>
      <c:spPr>
        <a:solidFill>
          <a:sysClr val="window" lastClr="FFFFFF"/>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accent1">
            <a:lumMod val="5000"/>
            <a:lumOff val="95000"/>
          </a:schemeClr>
        </a:gs>
        <a:gs pos="74000">
          <a:schemeClr val="bg1">
            <a:lumMod val="85000"/>
          </a:schemeClr>
        </a:gs>
        <a:gs pos="100000">
          <a:schemeClr val="accent1">
            <a:lumMod val="20000"/>
            <a:lumOff val="80000"/>
          </a:schemeClr>
        </a:gs>
      </a:gsLst>
      <a:lin ang="5400000" scaled="1"/>
      <a:tileRect/>
    </a:gradFill>
    <a:ln>
      <a:noFill/>
    </a:ln>
    <a:effectLst/>
  </c:spPr>
  <c:txPr>
    <a:bodyPr/>
    <a:lstStyle/>
    <a:p>
      <a:pPr>
        <a:defRPr/>
      </a:pPr>
      <a:endParaRPr lang="en-US"/>
    </a:p>
  </c:txPr>
  <c:printSettings>
    <c:headerFooter>
      <c:oddHeader>&amp;C&amp;"Cambria,Bold"&amp;16Concrete Monitoring Dashboard C37&amp;R&amp;D</c:oddHeader>
    </c:headerFooter>
    <c:pageMargins b="0.74803149606299213" l="0.19685039370078741" r="0.19685039370078741" t="0.74803149606299213" header="0.31496062992125984" footer="0.31496062992125984"/>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r>
              <a:rPr lang="en-US" sz="1200">
                <a:solidFill>
                  <a:sysClr val="windowText" lastClr="000000"/>
                </a:solidFill>
              </a:rPr>
              <a:t>Chart 3: CuSum Results</a:t>
            </a:r>
            <a:r>
              <a:rPr lang="en-US" sz="1200" b="0">
                <a:solidFill>
                  <a:sysClr val="windowText" lastClr="000000"/>
                </a:solidFill>
              </a:rPr>
              <a:t> (MPa)</a:t>
            </a:r>
          </a:p>
        </c:rich>
      </c:tx>
      <c:layout>
        <c:manualLayout>
          <c:xMode val="edge"/>
          <c:yMode val="edge"/>
          <c:x val="1.3329216200915943E-3"/>
          <c:y val="4.6296296296296294E-3"/>
        </c:manualLayout>
      </c:layout>
      <c:overlay val="0"/>
      <c:spPr>
        <a:noFill/>
        <a:ln>
          <a:noFill/>
        </a:ln>
        <a:effectLst/>
      </c:spPr>
    </c:title>
    <c:autoTitleDeleted val="0"/>
    <c:plotArea>
      <c:layout/>
      <c:lineChart>
        <c:grouping val="standard"/>
        <c:varyColors val="0"/>
        <c:ser>
          <c:idx val="0"/>
          <c:order val="0"/>
          <c:tx>
            <c:strRef>
              <c:f>Register!$X$9</c:f>
              <c:strCache>
                <c:ptCount val="1"/>
                <c:pt idx="0">
                  <c:v>Cu Sum</c:v>
                </c:pt>
              </c:strCache>
            </c:strRef>
          </c:tx>
          <c:spPr>
            <a:ln w="6350">
              <a:solidFill>
                <a:schemeClr val="accent1"/>
              </a:solidFill>
            </a:ln>
            <a:effectLst>
              <a:outerShdw blurRad="50800" dist="38100" dir="2700000" algn="tl" rotWithShape="0">
                <a:prstClr val="black">
                  <a:alpha val="40000"/>
                </a:prstClr>
              </a:outerShdw>
            </a:effectLst>
          </c:spPr>
          <c:marker>
            <c:symbol val="none"/>
          </c:marker>
          <c:cat>
            <c:numRef>
              <c:f>Register!$X$10:$X$20</c:f>
              <c:numCache>
                <c:formatCode>0.0</c:formatCode>
                <c:ptCount val="11"/>
                <c:pt idx="0">
                  <c:v>-1.1000000000000014</c:v>
                </c:pt>
                <c:pt idx="1">
                  <c:v>2.56666666666667</c:v>
                </c:pt>
                <c:pt idx="2">
                  <c:v>3.1000000000000014</c:v>
                </c:pt>
                <c:pt idx="3">
                  <c:v>2.6999999999999957</c:v>
                </c:pt>
                <c:pt idx="4">
                  <c:v>2.7666666666666657</c:v>
                </c:pt>
                <c:pt idx="5">
                  <c:v>1.8333333333333357</c:v>
                </c:pt>
                <c:pt idx="6">
                  <c:v>2.8999999999999986</c:v>
                </c:pt>
                <c:pt idx="7">
                  <c:v>2.9666666666666686</c:v>
                </c:pt>
                <c:pt idx="8">
                  <c:v>3.0333333333333314</c:v>
                </c:pt>
                <c:pt idx="9">
                  <c:v>2.8000000000000043</c:v>
                </c:pt>
              </c:numCache>
            </c:numRef>
          </c:cat>
          <c:val>
            <c:numRef>
              <c:f>Register!$X$10:$X$20</c:f>
              <c:numCache>
                <c:formatCode>0.0</c:formatCode>
                <c:ptCount val="11"/>
                <c:pt idx="0">
                  <c:v>-1.1000000000000014</c:v>
                </c:pt>
                <c:pt idx="1">
                  <c:v>2.56666666666667</c:v>
                </c:pt>
                <c:pt idx="2">
                  <c:v>3.1000000000000014</c:v>
                </c:pt>
                <c:pt idx="3">
                  <c:v>2.6999999999999957</c:v>
                </c:pt>
                <c:pt idx="4">
                  <c:v>2.7666666666666657</c:v>
                </c:pt>
                <c:pt idx="5">
                  <c:v>1.8333333333333357</c:v>
                </c:pt>
                <c:pt idx="6">
                  <c:v>2.8999999999999986</c:v>
                </c:pt>
                <c:pt idx="7">
                  <c:v>2.9666666666666686</c:v>
                </c:pt>
                <c:pt idx="8">
                  <c:v>3.0333333333333314</c:v>
                </c:pt>
                <c:pt idx="9">
                  <c:v>2.8000000000000043</c:v>
                </c:pt>
              </c:numCache>
            </c:numRef>
          </c:val>
          <c:smooth val="0"/>
        </c:ser>
        <c:dLbls>
          <c:showLegendKey val="0"/>
          <c:showVal val="0"/>
          <c:showCatName val="0"/>
          <c:showSerName val="0"/>
          <c:showPercent val="0"/>
          <c:showBubbleSize val="0"/>
        </c:dLbls>
        <c:smooth val="0"/>
        <c:axId val="-237152048"/>
        <c:axId val="-237149328"/>
      </c:lineChart>
      <c:catAx>
        <c:axId val="-237152048"/>
        <c:scaling>
          <c:orientation val="minMax"/>
        </c:scaling>
        <c:delete val="1"/>
        <c:axPos val="b"/>
        <c:numFmt formatCode="0.0" sourceLinked="1"/>
        <c:majorTickMark val="none"/>
        <c:minorTickMark val="none"/>
        <c:tickLblPos val="nextTo"/>
        <c:crossAx val="-237149328"/>
        <c:crosses val="autoZero"/>
        <c:auto val="1"/>
        <c:lblAlgn val="ctr"/>
        <c:lblOffset val="100"/>
        <c:noMultiLvlLbl val="0"/>
      </c:catAx>
      <c:valAx>
        <c:axId val="-237149328"/>
        <c:scaling>
          <c:orientation val="minMax"/>
        </c:scaling>
        <c:delete val="0"/>
        <c:axPos val="l"/>
        <c:majorGridlines>
          <c:spPr>
            <a:ln w="9525" cap="flat" cmpd="sng" algn="ctr">
              <a:solidFill>
                <a:schemeClr val="tx1">
                  <a:lumMod val="65000"/>
                  <a:lumOff val="3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7152048"/>
        <c:crosses val="autoZero"/>
        <c:crossBetween val="between"/>
      </c:valAx>
      <c:spPr>
        <a:solidFill>
          <a:sysClr val="window" lastClr="FFFFFF"/>
        </a:solidFill>
        <a:ln>
          <a:noFill/>
        </a:ln>
        <a:effectLst/>
      </c:spPr>
    </c:plotArea>
    <c:legend>
      <c:legendPos val="b"/>
      <c:layout/>
      <c:overlay val="0"/>
    </c:legend>
    <c:plotVisOnly val="1"/>
    <c:dispBlanksAs val="zero"/>
    <c:showDLblsOverMax val="0"/>
  </c:chart>
  <c:spPr>
    <a:gradFill flip="none" rotWithShape="1">
      <a:gsLst>
        <a:gs pos="0">
          <a:schemeClr val="accent1">
            <a:lumMod val="5000"/>
            <a:lumOff val="95000"/>
          </a:schemeClr>
        </a:gs>
        <a:gs pos="74000">
          <a:schemeClr val="bg1">
            <a:lumMod val="85000"/>
          </a:schemeClr>
        </a:gs>
        <a:gs pos="100000">
          <a:schemeClr val="accent1">
            <a:lumMod val="20000"/>
            <a:lumOff val="80000"/>
          </a:schemeClr>
        </a:gs>
      </a:gsLst>
      <a:lin ang="5400000" scaled="1"/>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187112</xdr:rowOff>
    </xdr:from>
    <xdr:to>
      <xdr:col>37</xdr:col>
      <xdr:colOff>157560</xdr:colOff>
      <xdr:row>34</xdr:row>
      <xdr:rowOff>162512</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37</xdr:col>
      <xdr:colOff>157560</xdr:colOff>
      <xdr:row>46</xdr:row>
      <xdr:rowOff>170134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0</xdr:rowOff>
    </xdr:from>
    <xdr:to>
      <xdr:col>17</xdr:col>
      <xdr:colOff>159960</xdr:colOff>
      <xdr:row>9</xdr:row>
      <xdr:rowOff>170133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1</xdr:row>
      <xdr:rowOff>0</xdr:rowOff>
    </xdr:from>
    <xdr:to>
      <xdr:col>37</xdr:col>
      <xdr:colOff>159960</xdr:colOff>
      <xdr:row>9</xdr:row>
      <xdr:rowOff>170133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37</xdr:col>
      <xdr:colOff>157560</xdr:colOff>
      <xdr:row>22</xdr:row>
      <xdr:rowOff>170133</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Dropbox\EKOEE%20-%2005%20Quality\05-4%20Monitoring%20&amp;%20Controlling\05-41%20Register%20&amp;%20Stats\05-411%20Register\05-411%200100(0)%20ITR%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R Register"/>
      <sheetName val="Dashboard"/>
      <sheetName val="WBS ID"/>
      <sheetName val="Executor"/>
      <sheetName val="Drawing List"/>
      <sheetName val="Sheet2"/>
    </sheetNames>
    <sheetDataSet>
      <sheetData sheetId="0"/>
      <sheetData sheetId="1"/>
      <sheetData sheetId="2">
        <row r="2">
          <cell r="A2" t="str">
            <v>Location</v>
          </cell>
          <cell r="E2" t="str">
            <v>Item</v>
          </cell>
        </row>
        <row r="3">
          <cell r="E3" t="str">
            <v>CL</v>
          </cell>
        </row>
        <row r="4">
          <cell r="E4" t="str">
            <v>GB</v>
          </cell>
        </row>
        <row r="5">
          <cell r="E5" t="str">
            <v>IB</v>
          </cell>
        </row>
        <row r="8">
          <cell r="C8" t="str">
            <v>…</v>
          </cell>
        </row>
        <row r="11">
          <cell r="C11">
            <v>0</v>
          </cell>
        </row>
        <row r="12">
          <cell r="A12">
            <v>0</v>
          </cell>
          <cell r="C12">
            <v>0</v>
          </cell>
          <cell r="E12" t="str">
            <v>GN</v>
          </cell>
        </row>
        <row r="13">
          <cell r="A13">
            <v>0</v>
          </cell>
          <cell r="C13">
            <v>0</v>
          </cell>
          <cell r="E13">
            <v>0</v>
          </cell>
        </row>
        <row r="14">
          <cell r="A14">
            <v>0</v>
          </cell>
          <cell r="C14">
            <v>0</v>
          </cell>
          <cell r="E14">
            <v>0</v>
          </cell>
        </row>
        <row r="15">
          <cell r="A15">
            <v>0</v>
          </cell>
          <cell r="C15">
            <v>0</v>
          </cell>
          <cell r="E15">
            <v>0</v>
          </cell>
        </row>
        <row r="16">
          <cell r="A16">
            <v>0</v>
          </cell>
          <cell r="C16">
            <v>0</v>
          </cell>
          <cell r="E16">
            <v>0</v>
          </cell>
        </row>
        <row r="17">
          <cell r="A17">
            <v>0</v>
          </cell>
          <cell r="C17">
            <v>0</v>
          </cell>
          <cell r="E17">
            <v>0</v>
          </cell>
        </row>
        <row r="18">
          <cell r="A18">
            <v>0</v>
          </cell>
          <cell r="C18">
            <v>0</v>
          </cell>
          <cell r="E18">
            <v>0</v>
          </cell>
        </row>
        <row r="19">
          <cell r="A19">
            <v>0</v>
          </cell>
          <cell r="C19">
            <v>0</v>
          </cell>
          <cell r="E19">
            <v>0</v>
          </cell>
        </row>
      </sheetData>
      <sheetData sheetId="3"/>
      <sheetData sheetId="4"/>
      <sheetData sheetId="5"/>
    </sheetDataSet>
  </externalBook>
</externalLink>
</file>

<file path=xl/tables/table1.xml><?xml version="1.0" encoding="utf-8"?>
<table xmlns="http://schemas.openxmlformats.org/spreadsheetml/2006/main" id="1" name="Register" displayName="Register" ref="A9:Z19" totalsRowShown="0" headerRowDxfId="0" dataDxfId="54">
  <autoFilter ref="A9:Z19"/>
  <tableColumns count="26">
    <tableColumn id="2" name="Cube ID" dataDxfId="26"/>
    <tableColumn id="3" name="No. Cubes" dataDxfId="25"/>
    <tableColumn id="4" name="Delivery Note(s)" dataDxfId="24"/>
    <tableColumn id="5" name="Supplier" dataDxfId="23"/>
    <tableColumn id="6" name="Pour Date" dataDxfId="22"/>
    <tableColumn id="7" name="Grade" dataDxfId="21"/>
    <tableColumn id="8" name="QTY (m3)" dataDxfId="20"/>
    <tableColumn id="9" name="7d Date" dataDxfId="19">
      <calculatedColumnFormula>Register[[#This Row],[Pour Date]]+7</calculatedColumnFormula>
    </tableColumn>
    <tableColumn id="10" name="7d 1 (N/mm2)" dataDxfId="18"/>
    <tableColumn id="11" name="7d 2 (N/mm2)" dataDxfId="17"/>
    <tableColumn id="12" name="7d 3 (N/mm2)" dataDxfId="16"/>
    <tableColumn id="13" name="7d Ø (N/mm2)" dataDxfId="15">
      <calculatedColumnFormula>IF(SUM(I10:K10)=0,"",AVERAGE(I10:K10))</calculatedColumnFormula>
    </tableColumn>
    <tableColumn id="14" name="14 d Date" dataDxfId="14">
      <calculatedColumnFormula>Register[[#This Row],[Pour Date]]+14</calculatedColumnFormula>
    </tableColumn>
    <tableColumn id="15" name="14d 1 (N/mm2)" dataDxfId="13"/>
    <tableColumn id="16" name="14d 2 (N/mm2)" dataDxfId="12"/>
    <tableColumn id="17" name="14d 3 (N/mm2)" dataDxfId="11"/>
    <tableColumn id="18" name="14d Ø (N/mm2)" dataDxfId="10">
      <calculatedColumnFormula>IF(SUM(N10:P10)=0,"",AVERAGE(N10:P10))</calculatedColumnFormula>
    </tableColumn>
    <tableColumn id="19" name="28d Date" dataDxfId="9">
      <calculatedColumnFormula>Register[[#This Row],[Pour Date]]+28</calculatedColumnFormula>
    </tableColumn>
    <tableColumn id="20" name="28d 1 (N/mm2)" dataDxfId="8"/>
    <tableColumn id="21" name="28d 2 (N/mm2)" dataDxfId="7"/>
    <tableColumn id="22" name="28d 3 (N/mm2)" dataDxfId="6"/>
    <tableColumn id="23" name="Ø (N/mm2)" dataDxfId="5">
      <calculatedColumnFormula>IF(SUM(S10:U10)=0,"",AVERAGE(S10:U10))</calculatedColumnFormula>
    </tableColumn>
    <tableColumn id="24" name="Result" dataDxfId="4"/>
    <tableColumn id="25" name="Cu Sum" dataDxfId="3">
      <calculatedColumnFormula>IF(V10="","",V10-F10)</calculatedColumnFormula>
    </tableColumn>
    <tableColumn id="26" name="Overall x̄" dataDxfId="2">
      <calculatedColumnFormula>IF(V10="","",AVERAGE($V$10:V10))</calculatedColumnFormula>
    </tableColumn>
    <tableColumn id="27" name="Distr." dataDxfId="1">
      <calculatedColumnFormula>IF(V10="","",_xlfn.NORM.DIST(V10,AVERAGE(Register[Ø (N/mm2)]),$V$4,FALSE))</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id="2" name="Suppliers" displayName="Suppliers" ref="A1:A6" totalsRowShown="0" headerRowBorderDxfId="52" tableBorderDxfId="53" totalsRowBorderDxfId="51">
  <autoFilter ref="A1:A6"/>
  <tableColumns count="1">
    <tableColumn id="1" name="Suppliers" dataDxfId="5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topLeftCell="A7" zoomScaleNormal="100" workbookViewId="0">
      <selection activeCell="Q13" sqref="Q13"/>
    </sheetView>
  </sheetViews>
  <sheetFormatPr defaultRowHeight="12.9" x14ac:dyDescent="0.4"/>
  <cols>
    <col min="1" max="16384" width="9.140625" style="49"/>
  </cols>
  <sheetData>
    <row r="1" spans="1:13" s="24" customFormat="1" ht="13.8" customHeight="1" x14ac:dyDescent="0.5">
      <c r="A1" s="48" t="s">
        <v>108</v>
      </c>
      <c r="B1" s="48"/>
      <c r="C1" s="48"/>
      <c r="D1" s="48"/>
      <c r="E1" s="48"/>
      <c r="F1" s="48"/>
      <c r="G1" s="48"/>
      <c r="H1" s="48"/>
      <c r="I1" s="48"/>
      <c r="J1" s="48"/>
      <c r="K1" s="48"/>
      <c r="L1" s="48"/>
      <c r="M1" s="48"/>
    </row>
    <row r="2" spans="1:13" s="24" customFormat="1" ht="13.8" customHeight="1" x14ac:dyDescent="0.5">
      <c r="A2" s="48"/>
      <c r="B2" s="48"/>
      <c r="C2" s="48"/>
      <c r="D2" s="48"/>
      <c r="E2" s="48"/>
      <c r="F2" s="48"/>
      <c r="G2" s="48"/>
      <c r="H2" s="48"/>
      <c r="I2" s="48"/>
      <c r="J2" s="48"/>
      <c r="K2" s="48"/>
      <c r="L2" s="48"/>
      <c r="M2" s="48"/>
    </row>
    <row r="3" spans="1:13" s="24" customFormat="1" ht="13.8" customHeight="1" x14ac:dyDescent="0.5">
      <c r="A3" s="48"/>
      <c r="B3" s="48"/>
      <c r="C3" s="48"/>
      <c r="D3" s="48"/>
      <c r="E3" s="48"/>
      <c r="F3" s="48"/>
      <c r="G3" s="48"/>
      <c r="H3" s="48"/>
      <c r="I3" s="48"/>
      <c r="J3" s="48"/>
      <c r="K3" s="48"/>
      <c r="L3" s="48"/>
      <c r="M3" s="48"/>
    </row>
    <row r="4" spans="1:13" s="24" customFormat="1" ht="13.8" customHeight="1" x14ac:dyDescent="0.5">
      <c r="A4" s="48"/>
      <c r="B4" s="48"/>
      <c r="C4" s="48"/>
      <c r="D4" s="48"/>
      <c r="E4" s="48"/>
      <c r="F4" s="48"/>
      <c r="G4" s="48"/>
      <c r="H4" s="48"/>
      <c r="I4" s="48"/>
      <c r="J4" s="48"/>
      <c r="K4" s="48"/>
      <c r="L4" s="48"/>
      <c r="M4" s="48"/>
    </row>
    <row r="5" spans="1:13" s="24" customFormat="1" ht="13.8" customHeight="1" x14ac:dyDescent="0.5">
      <c r="A5" s="48"/>
      <c r="B5" s="48"/>
      <c r="C5" s="48"/>
      <c r="D5" s="48"/>
      <c r="E5" s="48"/>
      <c r="F5" s="48"/>
      <c r="G5" s="48"/>
      <c r="H5" s="48"/>
      <c r="I5" s="48"/>
      <c r="J5" s="48"/>
      <c r="K5" s="48"/>
      <c r="L5" s="48"/>
      <c r="M5" s="48"/>
    </row>
    <row r="6" spans="1:13" s="51" customFormat="1" ht="15.6" x14ac:dyDescent="0.4"/>
    <row r="7" spans="1:13" s="51" customFormat="1" ht="31.2" customHeight="1" x14ac:dyDescent="0.4">
      <c r="A7" s="51" t="s">
        <v>15</v>
      </c>
      <c r="B7" s="52" t="s">
        <v>110</v>
      </c>
      <c r="C7" s="52"/>
      <c r="D7" s="52"/>
      <c r="E7" s="52"/>
      <c r="F7" s="52"/>
      <c r="G7" s="52"/>
      <c r="H7" s="52"/>
      <c r="I7" s="52"/>
      <c r="J7" s="52"/>
      <c r="K7" s="52"/>
      <c r="L7" s="52"/>
      <c r="M7" s="52"/>
    </row>
    <row r="8" spans="1:13" s="51" customFormat="1" ht="15.6" x14ac:dyDescent="0.4"/>
    <row r="9" spans="1:13" s="51" customFormat="1" ht="15.6" x14ac:dyDescent="0.4">
      <c r="A9" s="51" t="s">
        <v>16</v>
      </c>
      <c r="B9" s="52" t="s">
        <v>111</v>
      </c>
      <c r="C9" s="52"/>
      <c r="D9" s="52"/>
      <c r="E9" s="52"/>
      <c r="F9" s="52"/>
      <c r="G9" s="52"/>
      <c r="H9" s="52"/>
      <c r="I9" s="52"/>
      <c r="J9" s="52"/>
      <c r="K9" s="52"/>
      <c r="L9" s="52"/>
      <c r="M9" s="52"/>
    </row>
    <row r="10" spans="1:13" s="51" customFormat="1" ht="15.6" x14ac:dyDescent="0.4"/>
    <row r="11" spans="1:13" s="51" customFormat="1" ht="31.2" customHeight="1" x14ac:dyDescent="0.4">
      <c r="A11" s="53" t="s">
        <v>17</v>
      </c>
      <c r="B11" s="52" t="s">
        <v>109</v>
      </c>
      <c r="C11" s="52"/>
      <c r="D11" s="52"/>
      <c r="E11" s="52"/>
      <c r="F11" s="52"/>
      <c r="G11" s="52"/>
      <c r="H11" s="52"/>
      <c r="I11" s="52"/>
      <c r="J11" s="52"/>
      <c r="K11" s="52"/>
      <c r="L11" s="52"/>
      <c r="M11" s="52"/>
    </row>
    <row r="12" spans="1:13" s="51" customFormat="1" ht="15.6" x14ac:dyDescent="0.4">
      <c r="B12" s="53"/>
      <c r="C12" s="53"/>
      <c r="D12" s="53"/>
      <c r="E12" s="53"/>
      <c r="F12" s="53"/>
      <c r="G12" s="53"/>
      <c r="H12" s="53"/>
      <c r="I12" s="53"/>
      <c r="J12" s="53"/>
      <c r="K12" s="53"/>
      <c r="L12" s="53"/>
    </row>
    <row r="13" spans="1:13" s="51" customFormat="1" ht="93.6" customHeight="1" x14ac:dyDescent="0.4">
      <c r="A13" s="51" t="s">
        <v>18</v>
      </c>
      <c r="B13" s="52" t="s">
        <v>112</v>
      </c>
      <c r="C13" s="52"/>
      <c r="D13" s="52"/>
      <c r="E13" s="52"/>
      <c r="F13" s="52"/>
      <c r="G13" s="52"/>
      <c r="H13" s="52"/>
      <c r="I13" s="52"/>
      <c r="J13" s="52"/>
      <c r="K13" s="52"/>
      <c r="L13" s="52"/>
      <c r="M13" s="52"/>
    </row>
    <row r="14" spans="1:13" s="51" customFormat="1" ht="15.6" x14ac:dyDescent="0.4">
      <c r="A14" s="53"/>
      <c r="B14" s="53"/>
      <c r="C14" s="53"/>
      <c r="D14" s="53"/>
      <c r="E14" s="53"/>
      <c r="F14" s="53"/>
      <c r="G14" s="53"/>
      <c r="H14" s="53"/>
      <c r="I14" s="53"/>
      <c r="J14" s="53"/>
      <c r="K14" s="53"/>
      <c r="L14" s="53"/>
    </row>
    <row r="15" spans="1:13" s="51" customFormat="1" ht="46.8" customHeight="1" x14ac:dyDescent="0.4">
      <c r="A15" s="51" t="s">
        <v>82</v>
      </c>
      <c r="B15" s="55" t="s">
        <v>129</v>
      </c>
      <c r="C15" s="55"/>
      <c r="D15" s="55"/>
      <c r="E15" s="55"/>
      <c r="F15" s="55"/>
      <c r="G15" s="55"/>
      <c r="H15" s="55"/>
      <c r="I15" s="55"/>
      <c r="J15" s="55"/>
      <c r="K15" s="55"/>
      <c r="L15" s="55"/>
      <c r="M15" s="55"/>
    </row>
    <row r="16" spans="1:13" s="51" customFormat="1" ht="15.6" x14ac:dyDescent="0.4"/>
    <row r="17" spans="1:13" s="51" customFormat="1" ht="31.2" customHeight="1" x14ac:dyDescent="0.4">
      <c r="A17" s="51" t="s">
        <v>94</v>
      </c>
      <c r="B17" s="52" t="s">
        <v>98</v>
      </c>
      <c r="C17" s="52"/>
      <c r="D17" s="52"/>
      <c r="E17" s="52"/>
      <c r="F17" s="52"/>
      <c r="G17" s="52"/>
      <c r="H17" s="52"/>
      <c r="I17" s="52"/>
      <c r="J17" s="52"/>
      <c r="K17" s="52"/>
      <c r="L17" s="52"/>
      <c r="M17" s="52"/>
    </row>
    <row r="18" spans="1:13" s="51" customFormat="1" ht="15.6" x14ac:dyDescent="0.4"/>
    <row r="19" spans="1:13" s="51" customFormat="1" ht="15.6" x14ac:dyDescent="0.4"/>
    <row r="20" spans="1:13" s="50" customFormat="1" ht="14.4" x14ac:dyDescent="0.4"/>
    <row r="21" spans="1:13" s="50" customFormat="1" ht="14.4" x14ac:dyDescent="0.4"/>
    <row r="22" spans="1:13" s="50" customFormat="1" ht="14.4" x14ac:dyDescent="0.4"/>
  </sheetData>
  <mergeCells count="7">
    <mergeCell ref="B17:M17"/>
    <mergeCell ref="B7:M7"/>
    <mergeCell ref="B9:M9"/>
    <mergeCell ref="B11:M11"/>
    <mergeCell ref="B13:M13"/>
    <mergeCell ref="B15:M15"/>
    <mergeCell ref="A1:M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XBM19"/>
  <sheetViews>
    <sheetView tabSelected="1" zoomScaleNormal="100" zoomScaleSheetLayoutView="100" workbookViewId="0">
      <pane xSplit="1" ySplit="9" topLeftCell="B10" activePane="bottomRight" state="frozen"/>
      <selection pane="topRight" activeCell="C1" sqref="C1"/>
      <selection pane="bottomLeft" activeCell="A10" sqref="A10"/>
      <selection pane="bottomRight" activeCell="G23" sqref="G23"/>
    </sheetView>
  </sheetViews>
  <sheetFormatPr defaultColWidth="7.640625" defaultRowHeight="12.9" customHeight="1" x14ac:dyDescent="0.4"/>
  <cols>
    <col min="1" max="1" width="18.640625" customWidth="1"/>
    <col min="2" max="26" width="9.640625" customWidth="1"/>
  </cols>
  <sheetData>
    <row r="1" spans="1:1157 16283:16289" s="25" customFormat="1" ht="12.9" customHeight="1" x14ac:dyDescent="0.4">
      <c r="A1" s="104" t="s">
        <v>134</v>
      </c>
      <c r="B1" s="105" t="s">
        <v>19</v>
      </c>
      <c r="C1" s="105"/>
      <c r="D1" s="105"/>
      <c r="E1" s="105"/>
      <c r="F1" s="105"/>
      <c r="G1" s="105"/>
      <c r="H1" s="105"/>
      <c r="I1" s="105"/>
      <c r="J1" s="105"/>
      <c r="K1" s="105"/>
      <c r="L1" s="156"/>
      <c r="M1" s="92" t="s">
        <v>85</v>
      </c>
      <c r="N1" s="93"/>
      <c r="O1" s="93"/>
      <c r="P1" s="93"/>
      <c r="Q1" s="93"/>
      <c r="R1" s="93"/>
      <c r="S1" s="93"/>
      <c r="T1" s="93"/>
      <c r="U1" s="93"/>
      <c r="V1" s="93"/>
      <c r="W1" s="93"/>
      <c r="X1" s="93"/>
      <c r="Y1" s="93"/>
      <c r="Z1" s="94"/>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XBH1" s="1"/>
      <c r="XBI1" s="1"/>
      <c r="XBJ1" s="1"/>
      <c r="XBK1" s="1"/>
    </row>
    <row r="2" spans="1:1157 16283:16289" s="25" customFormat="1" ht="12.9" customHeight="1" x14ac:dyDescent="0.4">
      <c r="A2" s="106" t="s">
        <v>144</v>
      </c>
      <c r="B2" s="107" t="s">
        <v>20</v>
      </c>
      <c r="C2" s="107"/>
      <c r="D2" s="107"/>
      <c r="E2" s="107"/>
      <c r="F2" s="107"/>
      <c r="G2" s="107"/>
      <c r="H2" s="107"/>
      <c r="I2" s="107"/>
      <c r="J2" s="107"/>
      <c r="K2" s="107"/>
      <c r="L2" s="157"/>
      <c r="M2" s="95"/>
      <c r="N2" s="96"/>
      <c r="O2" s="96"/>
      <c r="P2" s="96"/>
      <c r="Q2" s="96"/>
      <c r="R2" s="96"/>
      <c r="S2" s="96"/>
      <c r="T2" s="96"/>
      <c r="U2" s="96"/>
      <c r="V2" s="96"/>
      <c r="W2" s="96"/>
      <c r="X2" s="96"/>
      <c r="Y2" s="96"/>
      <c r="Z2" s="97"/>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XBH2" s="1"/>
      <c r="XBI2" s="1"/>
      <c r="XBJ2" s="1"/>
      <c r="XBK2" s="1"/>
    </row>
    <row r="3" spans="1:1157 16283:16289" s="25" customFormat="1" ht="12.9" customHeight="1" x14ac:dyDescent="0.4">
      <c r="A3" s="106" t="s">
        <v>136</v>
      </c>
      <c r="B3" s="107" t="s">
        <v>21</v>
      </c>
      <c r="C3" s="107"/>
      <c r="D3" s="107"/>
      <c r="E3" s="107"/>
      <c r="F3" s="107"/>
      <c r="G3" s="107"/>
      <c r="H3" s="107"/>
      <c r="I3" s="107"/>
      <c r="J3" s="107"/>
      <c r="K3" s="107"/>
      <c r="L3" s="157"/>
      <c r="M3" s="159" t="s">
        <v>91</v>
      </c>
      <c r="N3" s="108"/>
      <c r="O3" s="107" t="s">
        <v>92</v>
      </c>
      <c r="P3" s="107"/>
      <c r="Q3" s="107"/>
      <c r="R3" s="107"/>
      <c r="S3" s="157"/>
      <c r="T3" s="159" t="s">
        <v>106</v>
      </c>
      <c r="U3" s="108"/>
      <c r="V3" s="109">
        <f ca="1">TODAY()</f>
        <v>43276</v>
      </c>
      <c r="W3" s="109"/>
      <c r="X3" s="109"/>
      <c r="Y3" s="109"/>
      <c r="Z3" s="110"/>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XBG3" s="2"/>
      <c r="XBH3" s="2"/>
      <c r="XBI3" s="2"/>
      <c r="XBJ3" s="2"/>
    </row>
    <row r="4" spans="1:1157 16283:16289" s="25" customFormat="1" ht="12.9" customHeight="1" x14ac:dyDescent="0.4">
      <c r="A4" s="106" t="s">
        <v>145</v>
      </c>
      <c r="B4" s="107" t="s">
        <v>22</v>
      </c>
      <c r="C4" s="107"/>
      <c r="D4" s="107"/>
      <c r="E4" s="107"/>
      <c r="F4" s="107"/>
      <c r="G4" s="107"/>
      <c r="H4" s="107"/>
      <c r="I4" s="107"/>
      <c r="J4" s="107"/>
      <c r="K4" s="107"/>
      <c r="L4" s="157"/>
      <c r="M4" s="159" t="s">
        <v>90</v>
      </c>
      <c r="N4" s="108"/>
      <c r="O4" s="107" t="s">
        <v>93</v>
      </c>
      <c r="P4" s="107"/>
      <c r="Q4" s="107"/>
      <c r="R4" s="107"/>
      <c r="S4" s="157"/>
      <c r="T4" s="159" t="s">
        <v>127</v>
      </c>
      <c r="U4" s="108"/>
      <c r="V4" s="111">
        <v>0.75</v>
      </c>
      <c r="W4" s="111"/>
      <c r="X4" s="111"/>
      <c r="Y4" s="111"/>
      <c r="Z4" s="112"/>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XBG4" s="3"/>
      <c r="XBH4" s="3"/>
      <c r="XBI4" s="3"/>
      <c r="XBJ4" s="3"/>
    </row>
    <row r="5" spans="1:1157 16283:16289" s="25" customFormat="1" ht="12.9" customHeight="1" x14ac:dyDescent="0.4">
      <c r="A5" s="106" t="s">
        <v>138</v>
      </c>
      <c r="B5" s="107" t="s">
        <v>23</v>
      </c>
      <c r="C5" s="107"/>
      <c r="D5" s="107"/>
      <c r="E5" s="107"/>
      <c r="F5" s="107"/>
      <c r="G5" s="107"/>
      <c r="H5" s="107"/>
      <c r="I5" s="107"/>
      <c r="J5" s="107"/>
      <c r="K5" s="107"/>
      <c r="L5" s="157"/>
      <c r="M5" s="159" t="s">
        <v>88</v>
      </c>
      <c r="N5" s="108"/>
      <c r="O5" s="111" t="s">
        <v>104</v>
      </c>
      <c r="P5" s="111"/>
      <c r="Q5" s="111"/>
      <c r="R5" s="111"/>
      <c r="S5" s="111"/>
      <c r="T5" s="111"/>
      <c r="U5" s="111"/>
      <c r="V5" s="111"/>
      <c r="W5" s="111"/>
      <c r="X5" s="111"/>
      <c r="Y5" s="111"/>
      <c r="Z5" s="112"/>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XBG5" s="3"/>
      <c r="XBH5" s="3"/>
      <c r="XBI5" s="3"/>
      <c r="XBJ5" s="3"/>
    </row>
    <row r="6" spans="1:1157 16283:16289" s="25" customFormat="1" ht="12.9" customHeight="1" x14ac:dyDescent="0.4">
      <c r="A6" s="151"/>
      <c r="B6" s="152"/>
      <c r="C6" s="152"/>
      <c r="D6" s="152"/>
      <c r="E6" s="152"/>
      <c r="F6" s="152"/>
      <c r="G6" s="152"/>
      <c r="H6" s="152"/>
      <c r="I6" s="152"/>
      <c r="J6" s="152"/>
      <c r="K6" s="152"/>
      <c r="L6" s="158"/>
      <c r="M6" s="160" t="s">
        <v>89</v>
      </c>
      <c r="N6" s="153"/>
      <c r="O6" s="154" t="s">
        <v>105</v>
      </c>
      <c r="P6" s="154"/>
      <c r="Q6" s="154"/>
      <c r="R6" s="154"/>
      <c r="S6" s="154"/>
      <c r="T6" s="154"/>
      <c r="U6" s="154"/>
      <c r="V6" s="154"/>
      <c r="W6" s="154"/>
      <c r="X6" s="154"/>
      <c r="Y6" s="154"/>
      <c r="Z6" s="15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XBG6" s="5"/>
      <c r="XBH6" s="5"/>
      <c r="XBI6" s="5"/>
      <c r="XBJ6" s="5"/>
    </row>
    <row r="7" spans="1:1157 16283:16289" s="47" customFormat="1" ht="15" customHeight="1" x14ac:dyDescent="0.4">
      <c r="A7" s="144"/>
      <c r="B7" s="145"/>
      <c r="C7" s="145"/>
      <c r="D7" s="145"/>
      <c r="E7" s="145"/>
      <c r="F7" s="145"/>
      <c r="G7" s="145"/>
      <c r="H7" s="146" t="s">
        <v>27</v>
      </c>
      <c r="I7" s="146"/>
      <c r="J7" s="146"/>
      <c r="K7" s="146"/>
      <c r="L7" s="146"/>
      <c r="M7" s="147" t="s">
        <v>28</v>
      </c>
      <c r="N7" s="147"/>
      <c r="O7" s="147"/>
      <c r="P7" s="147"/>
      <c r="Q7" s="147"/>
      <c r="R7" s="148" t="s">
        <v>29</v>
      </c>
      <c r="S7" s="148"/>
      <c r="T7" s="148"/>
      <c r="U7" s="148"/>
      <c r="V7" s="148"/>
      <c r="W7" s="149" t="s">
        <v>126</v>
      </c>
      <c r="X7" s="149"/>
      <c r="Y7" s="149"/>
      <c r="Z7" s="150"/>
    </row>
    <row r="8" spans="1:1157 16283:16289" s="43" customFormat="1" ht="15" hidden="1" customHeight="1" x14ac:dyDescent="0.4">
      <c r="A8" s="113"/>
      <c r="B8" s="114"/>
      <c r="C8" s="114"/>
      <c r="D8" s="114"/>
      <c r="E8" s="114"/>
      <c r="F8" s="114"/>
      <c r="G8" s="114"/>
      <c r="H8" s="114"/>
      <c r="I8" s="114"/>
      <c r="J8" s="114"/>
      <c r="K8" s="114"/>
      <c r="L8" s="114"/>
      <c r="M8" s="114"/>
      <c r="N8" s="114"/>
      <c r="O8" s="114"/>
      <c r="P8" s="114"/>
      <c r="Q8" s="114"/>
      <c r="R8" s="114"/>
      <c r="S8" s="114"/>
      <c r="T8" s="114"/>
      <c r="U8" s="114"/>
      <c r="V8" s="114"/>
      <c r="W8" s="114"/>
      <c r="X8" s="114"/>
      <c r="Y8" s="114"/>
      <c r="Z8" s="115"/>
    </row>
    <row r="9" spans="1:1157 16283:16289" s="42" customFormat="1" ht="40" customHeight="1" x14ac:dyDescent="0.4">
      <c r="A9" s="116" t="s">
        <v>0</v>
      </c>
      <c r="B9" s="117" t="s">
        <v>103</v>
      </c>
      <c r="C9" s="117" t="s">
        <v>24</v>
      </c>
      <c r="D9" s="117" t="s">
        <v>81</v>
      </c>
      <c r="E9" s="117" t="s">
        <v>99</v>
      </c>
      <c r="F9" s="117" t="s">
        <v>1</v>
      </c>
      <c r="G9" s="117" t="s">
        <v>113</v>
      </c>
      <c r="H9" s="118" t="s">
        <v>100</v>
      </c>
      <c r="I9" s="118" t="s">
        <v>114</v>
      </c>
      <c r="J9" s="118" t="s">
        <v>115</v>
      </c>
      <c r="K9" s="118" t="s">
        <v>116</v>
      </c>
      <c r="L9" s="119" t="s">
        <v>117</v>
      </c>
      <c r="M9" s="120" t="s">
        <v>101</v>
      </c>
      <c r="N9" s="120" t="s">
        <v>118</v>
      </c>
      <c r="O9" s="120" t="s">
        <v>119</v>
      </c>
      <c r="P9" s="120" t="s">
        <v>120</v>
      </c>
      <c r="Q9" s="121" t="s">
        <v>121</v>
      </c>
      <c r="R9" s="122" t="s">
        <v>102</v>
      </c>
      <c r="S9" s="122" t="s">
        <v>122</v>
      </c>
      <c r="T9" s="122" t="s">
        <v>123</v>
      </c>
      <c r="U9" s="122" t="s">
        <v>125</v>
      </c>
      <c r="V9" s="123" t="s">
        <v>124</v>
      </c>
      <c r="W9" s="124" t="s">
        <v>3</v>
      </c>
      <c r="X9" s="124" t="s">
        <v>8</v>
      </c>
      <c r="Y9" s="124" t="s">
        <v>128</v>
      </c>
      <c r="Z9" s="125" t="s">
        <v>83</v>
      </c>
    </row>
    <row r="10" spans="1:1157 16283:16289" s="18" customFormat="1" ht="12.9" customHeight="1" x14ac:dyDescent="0.4">
      <c r="A10" s="126" t="s">
        <v>146</v>
      </c>
      <c r="B10" s="127">
        <v>9</v>
      </c>
      <c r="C10" s="127" t="s">
        <v>62</v>
      </c>
      <c r="D10" s="127" t="s">
        <v>25</v>
      </c>
      <c r="E10" s="128">
        <v>43245</v>
      </c>
      <c r="F10" s="129">
        <v>37</v>
      </c>
      <c r="G10" s="130">
        <v>19</v>
      </c>
      <c r="H10" s="131">
        <f>Register[[#This Row],[Pour Date]]+7</f>
        <v>43252</v>
      </c>
      <c r="I10" s="130">
        <v>35.1</v>
      </c>
      <c r="J10" s="130">
        <v>34</v>
      </c>
      <c r="K10" s="130">
        <v>35.299999999999997</v>
      </c>
      <c r="L10" s="132">
        <f>IF(SUM(I10:K10)=0,"",AVERAGE(I10:K10))</f>
        <v>34.799999999999997</v>
      </c>
      <c r="M10" s="131">
        <f>Register[[#This Row],[Pour Date]]+14</f>
        <v>43259</v>
      </c>
      <c r="N10" s="130">
        <v>37.9</v>
      </c>
      <c r="O10" s="130">
        <v>37.299999999999997</v>
      </c>
      <c r="P10" s="130">
        <v>38.299999999999997</v>
      </c>
      <c r="Q10" s="132">
        <f>IF(SUM(N10:P10)=0,"",AVERAGE(N10:P10))</f>
        <v>37.833333333333329</v>
      </c>
      <c r="R10" s="131">
        <f>Register[[#This Row],[Pour Date]]+28</f>
        <v>43273</v>
      </c>
      <c r="S10" s="130">
        <v>34.700000000000003</v>
      </c>
      <c r="T10" s="130">
        <v>36</v>
      </c>
      <c r="U10" s="130">
        <v>37</v>
      </c>
      <c r="V10" s="132">
        <f>IF(SUM(S10:U10)=0,"",AVERAGE(S10:U10))</f>
        <v>35.9</v>
      </c>
      <c r="W10" s="128" t="s">
        <v>4</v>
      </c>
      <c r="X10" s="133">
        <f>IF(V10="","",V10-F10)</f>
        <v>-1.1000000000000014</v>
      </c>
      <c r="Y10" s="133">
        <f>IF(V10="","",AVERAGE($V$10:V10))</f>
        <v>35.9</v>
      </c>
      <c r="Z10" s="134">
        <f>IF(V10="","",_xlfn.NORM.DIST(V10,AVERAGE(Register[Ø (N/mm2)]),$V$4,FALSE))</f>
        <v>1.2978909607342542E-5</v>
      </c>
    </row>
    <row r="11" spans="1:1157 16283:16289" s="18" customFormat="1" ht="12.9" customHeight="1" x14ac:dyDescent="0.4">
      <c r="A11" s="126" t="s">
        <v>72</v>
      </c>
      <c r="B11" s="127">
        <v>9</v>
      </c>
      <c r="C11" s="127" t="s">
        <v>63</v>
      </c>
      <c r="D11" s="127" t="s">
        <v>26</v>
      </c>
      <c r="E11" s="128">
        <v>43247</v>
      </c>
      <c r="F11" s="129">
        <v>37</v>
      </c>
      <c r="G11" s="130">
        <v>19</v>
      </c>
      <c r="H11" s="131">
        <f>Register[[#This Row],[Pour Date]]+7</f>
        <v>43254</v>
      </c>
      <c r="I11" s="130">
        <v>35.299999999999997</v>
      </c>
      <c r="J11" s="130">
        <v>34.1</v>
      </c>
      <c r="K11" s="130">
        <v>35.200000000000003</v>
      </c>
      <c r="L11" s="132">
        <f t="shared" ref="L11:L19" si="0">IF(SUM(I11:K11)=0,"",AVERAGE(I11:K11))</f>
        <v>34.866666666666667</v>
      </c>
      <c r="M11" s="131">
        <f>Register[[#This Row],[Pour Date]]+14</f>
        <v>43261</v>
      </c>
      <c r="N11" s="130">
        <v>38.1</v>
      </c>
      <c r="O11" s="130">
        <v>37.4</v>
      </c>
      <c r="P11" s="130">
        <v>38.200000000000003</v>
      </c>
      <c r="Q11" s="132">
        <f>IF(SUM(N11:P11)=0,"",AVERAGE(N11:P11))</f>
        <v>37.9</v>
      </c>
      <c r="R11" s="131">
        <f>Register[[#This Row],[Pour Date]]+28</f>
        <v>43275</v>
      </c>
      <c r="S11" s="130">
        <v>39.9</v>
      </c>
      <c r="T11" s="130">
        <v>39</v>
      </c>
      <c r="U11" s="130">
        <v>39.799999999999997</v>
      </c>
      <c r="V11" s="132">
        <f>IF(SUM(S11:U11)=0,"",AVERAGE(S11:U11))</f>
        <v>39.56666666666667</v>
      </c>
      <c r="W11" s="128" t="s">
        <v>5</v>
      </c>
      <c r="X11" s="133">
        <f>IF(V11="","",V11-F11)</f>
        <v>2.56666666666667</v>
      </c>
      <c r="Y11" s="133">
        <f>IF(V11="","",AVERAGE($V$10:V11))</f>
        <v>37.733333333333334</v>
      </c>
      <c r="Z11" s="134">
        <f>IF(V11="","",_xlfn.NORM.DIST(V11,AVERAGE(Register[Ø (N/mm2)]),$V$4,FALSE))</f>
        <v>0.51147505620463785</v>
      </c>
    </row>
    <row r="12" spans="1:1157 16283:16289" s="30" customFormat="1" ht="12.9" customHeight="1" x14ac:dyDescent="0.4">
      <c r="A12" s="126" t="s">
        <v>73</v>
      </c>
      <c r="B12" s="127">
        <v>9</v>
      </c>
      <c r="C12" s="127" t="s">
        <v>64</v>
      </c>
      <c r="D12" s="127" t="s">
        <v>95</v>
      </c>
      <c r="E12" s="128">
        <v>43251</v>
      </c>
      <c r="F12" s="129">
        <v>37</v>
      </c>
      <c r="G12" s="130">
        <v>19</v>
      </c>
      <c r="H12" s="131">
        <f>Register[[#This Row],[Pour Date]]+7</f>
        <v>43258</v>
      </c>
      <c r="I12" s="130">
        <v>37.5</v>
      </c>
      <c r="J12" s="130">
        <v>36.200000000000003</v>
      </c>
      <c r="K12" s="130">
        <v>37.1</v>
      </c>
      <c r="L12" s="132">
        <f t="shared" si="0"/>
        <v>36.933333333333337</v>
      </c>
      <c r="M12" s="131">
        <f>Register[[#This Row],[Pour Date]]+14</f>
        <v>43265</v>
      </c>
      <c r="N12" s="130">
        <v>40.299999999999997</v>
      </c>
      <c r="O12" s="130">
        <v>39.5</v>
      </c>
      <c r="P12" s="130">
        <v>40.1</v>
      </c>
      <c r="Q12" s="132">
        <f>IF(SUM(N12:P12)=0,"",AVERAGE(N12:P12))</f>
        <v>39.966666666666669</v>
      </c>
      <c r="R12" s="131">
        <f>Register[[#This Row],[Pour Date]]+28</f>
        <v>43279</v>
      </c>
      <c r="S12" s="130">
        <v>40.1</v>
      </c>
      <c r="T12" s="130">
        <v>40.299999999999997</v>
      </c>
      <c r="U12" s="130">
        <v>39.9</v>
      </c>
      <c r="V12" s="132">
        <f>IF(SUM(S12:U12)=0,"",AVERAGE(S12:U12))</f>
        <v>40.1</v>
      </c>
      <c r="W12" s="128" t="s">
        <v>5</v>
      </c>
      <c r="X12" s="133">
        <f>IF(V12="","",V12-F12)</f>
        <v>3.1000000000000014</v>
      </c>
      <c r="Y12" s="133">
        <f>IF(V12="","",AVERAGE($V$10:V12))</f>
        <v>38.522222222222219</v>
      </c>
      <c r="Z12" s="134">
        <f>IF(V12="","",_xlfn.NORM.DIST(V12,AVERAGE(Register[Ø (N/mm2)]),$V$4,FALSE))</f>
        <v>0.3254953581741647</v>
      </c>
    </row>
    <row r="13" spans="1:1157 16283:16289" s="31" customFormat="1" ht="12.9" customHeight="1" x14ac:dyDescent="0.4">
      <c r="A13" s="126" t="s">
        <v>74</v>
      </c>
      <c r="B13" s="127">
        <v>9</v>
      </c>
      <c r="C13" s="127" t="s">
        <v>65</v>
      </c>
      <c r="D13" s="127" t="s">
        <v>96</v>
      </c>
      <c r="E13" s="128">
        <v>43266</v>
      </c>
      <c r="F13" s="129">
        <v>37</v>
      </c>
      <c r="G13" s="130">
        <v>19</v>
      </c>
      <c r="H13" s="131">
        <f>Register[[#This Row],[Pour Date]]+7</f>
        <v>43273</v>
      </c>
      <c r="I13" s="130">
        <v>35.700000000000003</v>
      </c>
      <c r="J13" s="130">
        <v>34.299999999999997</v>
      </c>
      <c r="K13" s="130">
        <v>35</v>
      </c>
      <c r="L13" s="132">
        <f t="shared" si="0"/>
        <v>35</v>
      </c>
      <c r="M13" s="131">
        <f>Register[[#This Row],[Pour Date]]+14</f>
        <v>43280</v>
      </c>
      <c r="N13" s="130">
        <v>38.5</v>
      </c>
      <c r="O13" s="130">
        <v>37.6</v>
      </c>
      <c r="P13" s="130">
        <v>38</v>
      </c>
      <c r="Q13" s="132">
        <f>IF(SUM(N13:P13)=0,"",AVERAGE(N13:P13))</f>
        <v>38.033333333333331</v>
      </c>
      <c r="R13" s="131">
        <f>Register[[#This Row],[Pour Date]]+28</f>
        <v>43294</v>
      </c>
      <c r="S13" s="130">
        <v>40.299999999999997</v>
      </c>
      <c r="T13" s="130">
        <v>39.200000000000003</v>
      </c>
      <c r="U13" s="130">
        <v>39.6</v>
      </c>
      <c r="V13" s="132">
        <f>IF(SUM(S13:U13)=0,"",AVERAGE(S13:U13))</f>
        <v>39.699999999999996</v>
      </c>
      <c r="W13" s="128" t="s">
        <v>5</v>
      </c>
      <c r="X13" s="133">
        <f>IF(V13="","",V13-F13)</f>
        <v>2.6999999999999957</v>
      </c>
      <c r="Y13" s="133">
        <f>IF(V13="","",AVERAGE($V$10:V13))</f>
        <v>38.816666666666663</v>
      </c>
      <c r="Z13" s="134">
        <f>IF(V13="","",_xlfn.NORM.DIST(V13,AVERAGE(Register[Ø (N/mm2)]),$V$4,FALSE))</f>
        <v>0.47900860957775082</v>
      </c>
      <c r="XBJ13" s="30"/>
      <c r="XBK13" s="30"/>
      <c r="XBL13" s="30"/>
      <c r="XBM13" s="30"/>
    </row>
    <row r="14" spans="1:1157 16283:16289" s="31" customFormat="1" ht="12.9" customHeight="1" x14ac:dyDescent="0.4">
      <c r="A14" s="126" t="s">
        <v>75</v>
      </c>
      <c r="B14" s="127">
        <v>9</v>
      </c>
      <c r="C14" s="127" t="s">
        <v>66</v>
      </c>
      <c r="D14" s="127" t="s">
        <v>97</v>
      </c>
      <c r="E14" s="128">
        <v>43266</v>
      </c>
      <c r="F14" s="129">
        <v>37</v>
      </c>
      <c r="G14" s="130">
        <v>19</v>
      </c>
      <c r="H14" s="131">
        <f>Register[[#This Row],[Pour Date]]+7</f>
        <v>43273</v>
      </c>
      <c r="I14" s="130">
        <v>35.9</v>
      </c>
      <c r="J14" s="130">
        <v>34.4</v>
      </c>
      <c r="K14" s="130">
        <v>34.9</v>
      </c>
      <c r="L14" s="132">
        <f t="shared" si="0"/>
        <v>35.066666666666663</v>
      </c>
      <c r="M14" s="131">
        <f>Register[[#This Row],[Pour Date]]+14</f>
        <v>43280</v>
      </c>
      <c r="N14" s="130">
        <v>38.700000000000003</v>
      </c>
      <c r="O14" s="130">
        <v>37.700000000000003</v>
      </c>
      <c r="P14" s="130">
        <v>37.9</v>
      </c>
      <c r="Q14" s="132">
        <f>IF(SUM(N14:P14)=0,"",AVERAGE(N14:P14))</f>
        <v>38.1</v>
      </c>
      <c r="R14" s="131">
        <f>Register[[#This Row],[Pour Date]]+28</f>
        <v>43294</v>
      </c>
      <c r="S14" s="130">
        <v>40.5</v>
      </c>
      <c r="T14" s="130">
        <v>39.299999999999997</v>
      </c>
      <c r="U14" s="130">
        <v>39.5</v>
      </c>
      <c r="V14" s="132">
        <f>IF(SUM(S14:U14)=0,"",AVERAGE(S14:U14))</f>
        <v>39.766666666666666</v>
      </c>
      <c r="W14" s="128" t="s">
        <v>5</v>
      </c>
      <c r="X14" s="133">
        <f>IF(V14="","",V14-F14)</f>
        <v>2.7666666666666657</v>
      </c>
      <c r="Y14" s="133">
        <f>IF(V14="","",AVERAGE($V$10:V14))</f>
        <v>39.006666666666661</v>
      </c>
      <c r="Z14" s="134">
        <f>IF(V14="","",_xlfn.NORM.DIST(V14,AVERAGE(Register[Ø (N/mm2)]),$V$4,FALSE))</f>
        <v>0.45809500449911189</v>
      </c>
      <c r="XBJ14" s="30"/>
      <c r="XBK14" s="30"/>
      <c r="XBL14" s="30"/>
      <c r="XBM14" s="30"/>
    </row>
    <row r="15" spans="1:1157 16283:16289" s="31" customFormat="1" ht="12.9" customHeight="1" x14ac:dyDescent="0.4">
      <c r="A15" s="126" t="s">
        <v>76</v>
      </c>
      <c r="B15" s="127">
        <v>9</v>
      </c>
      <c r="C15" s="127" t="s">
        <v>67</v>
      </c>
      <c r="D15" s="127" t="s">
        <v>25</v>
      </c>
      <c r="E15" s="128">
        <v>43266</v>
      </c>
      <c r="F15" s="129">
        <v>37</v>
      </c>
      <c r="G15" s="130">
        <v>19</v>
      </c>
      <c r="H15" s="131">
        <f>Register[[#This Row],[Pour Date]]+7</f>
        <v>43273</v>
      </c>
      <c r="I15" s="130">
        <v>35.1</v>
      </c>
      <c r="J15" s="130">
        <v>33.5</v>
      </c>
      <c r="K15" s="130">
        <v>33.799999999999997</v>
      </c>
      <c r="L15" s="132">
        <f t="shared" si="0"/>
        <v>34.133333333333333</v>
      </c>
      <c r="M15" s="131">
        <f>Register[[#This Row],[Pour Date]]+14</f>
        <v>43280</v>
      </c>
      <c r="N15" s="130">
        <v>37.9</v>
      </c>
      <c r="O15" s="130">
        <v>36.799999999999997</v>
      </c>
      <c r="P15" s="130">
        <v>36.799999999999997</v>
      </c>
      <c r="Q15" s="132">
        <f>IF(SUM(N15:P15)=0,"",AVERAGE(N15:P15))</f>
        <v>37.166666666666664</v>
      </c>
      <c r="R15" s="131">
        <f>Register[[#This Row],[Pour Date]]+28</f>
        <v>43294</v>
      </c>
      <c r="S15" s="130">
        <v>39.700000000000003</v>
      </c>
      <c r="T15" s="130">
        <v>38.4</v>
      </c>
      <c r="U15" s="130">
        <v>38.4</v>
      </c>
      <c r="V15" s="132">
        <f>IF(SUM(S15:U15)=0,"",AVERAGE(S15:U15))</f>
        <v>38.833333333333336</v>
      </c>
      <c r="W15" s="128" t="s">
        <v>5</v>
      </c>
      <c r="X15" s="133">
        <f>IF(V15="","",V15-F15)</f>
        <v>1.8333333333333357</v>
      </c>
      <c r="Y15" s="133">
        <f>IF(V15="","",AVERAGE($V$10:V15))</f>
        <v>38.977777777777774</v>
      </c>
      <c r="Z15" s="134">
        <f>IF(V15="","",_xlfn.NORM.DIST(V15,AVERAGE(Register[Ø (N/mm2)]),$V$4,FALSE))</f>
        <v>0.41698568999407276</v>
      </c>
      <c r="XBJ15" s="30"/>
      <c r="XBK15" s="30"/>
      <c r="XBL15" s="30"/>
      <c r="XBM15" s="30"/>
    </row>
    <row r="16" spans="1:1157 16283:16289" s="31" customFormat="1" ht="12.9" customHeight="1" x14ac:dyDescent="0.4">
      <c r="A16" s="126" t="s">
        <v>77</v>
      </c>
      <c r="B16" s="127">
        <v>9</v>
      </c>
      <c r="C16" s="127" t="s">
        <v>68</v>
      </c>
      <c r="D16" s="127" t="s">
        <v>26</v>
      </c>
      <c r="E16" s="128">
        <v>43266</v>
      </c>
      <c r="F16" s="129">
        <v>37</v>
      </c>
      <c r="G16" s="130">
        <v>19</v>
      </c>
      <c r="H16" s="131">
        <f>Register[[#This Row],[Pour Date]]+7</f>
        <v>43273</v>
      </c>
      <c r="I16" s="130">
        <v>36.299999999999997</v>
      </c>
      <c r="J16" s="130">
        <v>34.6</v>
      </c>
      <c r="K16" s="130">
        <v>34.700000000000003</v>
      </c>
      <c r="L16" s="132">
        <f t="shared" si="0"/>
        <v>35.200000000000003</v>
      </c>
      <c r="M16" s="131">
        <f>Register[[#This Row],[Pour Date]]+14</f>
        <v>43280</v>
      </c>
      <c r="N16" s="130">
        <v>39.1</v>
      </c>
      <c r="O16" s="130">
        <v>37.9</v>
      </c>
      <c r="P16" s="130">
        <v>37.700000000000003</v>
      </c>
      <c r="Q16" s="132">
        <f>IF(SUM(N16:P16)=0,"",AVERAGE(N16:P16))</f>
        <v>38.233333333333334</v>
      </c>
      <c r="R16" s="131">
        <f>Register[[#This Row],[Pour Date]]+28</f>
        <v>43294</v>
      </c>
      <c r="S16" s="130">
        <v>40.9</v>
      </c>
      <c r="T16" s="130">
        <v>39.5</v>
      </c>
      <c r="U16" s="130">
        <v>39.299999999999997</v>
      </c>
      <c r="V16" s="132">
        <f>IF(SUM(S16:U16)=0,"",AVERAGE(S16:U16))</f>
        <v>39.9</v>
      </c>
      <c r="W16" s="128" t="s">
        <v>5</v>
      </c>
      <c r="X16" s="133">
        <f>IF(V16="","",V16-F16)</f>
        <v>2.8999999999999986</v>
      </c>
      <c r="Y16" s="133">
        <f>IF(V16="","",AVERAGE($V$10:V16))</f>
        <v>39.109523809523807</v>
      </c>
      <c r="Z16" s="134">
        <f>IF(V16="","",_xlfn.NORM.DIST(V16,AVERAGE(Register[Ø (N/mm2)]),$V$4,FALSE))</f>
        <v>0.40915290690350647</v>
      </c>
      <c r="XBJ16" s="30"/>
      <c r="XBK16" s="30"/>
      <c r="XBL16" s="30"/>
      <c r="XBM16" s="30"/>
    </row>
    <row r="17" spans="1:26 16286:16289" s="31" customFormat="1" ht="12.9" customHeight="1" x14ac:dyDescent="0.4">
      <c r="A17" s="126" t="s">
        <v>78</v>
      </c>
      <c r="B17" s="127">
        <v>9</v>
      </c>
      <c r="C17" s="127" t="s">
        <v>69</v>
      </c>
      <c r="D17" s="127" t="s">
        <v>95</v>
      </c>
      <c r="E17" s="128">
        <v>43266</v>
      </c>
      <c r="F17" s="129">
        <v>37</v>
      </c>
      <c r="G17" s="130">
        <v>19</v>
      </c>
      <c r="H17" s="131">
        <f>Register[[#This Row],[Pour Date]]+7</f>
        <v>43273</v>
      </c>
      <c r="I17" s="130">
        <v>36.5</v>
      </c>
      <c r="J17" s="130">
        <v>34.700000000000003</v>
      </c>
      <c r="K17" s="130">
        <v>34.6</v>
      </c>
      <c r="L17" s="132">
        <f t="shared" si="0"/>
        <v>35.266666666666673</v>
      </c>
      <c r="M17" s="131">
        <f>Register[[#This Row],[Pour Date]]+14</f>
        <v>43280</v>
      </c>
      <c r="N17" s="130">
        <v>39.299999999999997</v>
      </c>
      <c r="O17" s="130">
        <v>38</v>
      </c>
      <c r="P17" s="130">
        <v>37.6</v>
      </c>
      <c r="Q17" s="132">
        <f>IF(SUM(N17:P17)=0,"",AVERAGE(N17:P17))</f>
        <v>38.300000000000004</v>
      </c>
      <c r="R17" s="131">
        <f>Register[[#This Row],[Pour Date]]+28</f>
        <v>43294</v>
      </c>
      <c r="S17" s="130">
        <v>41.1</v>
      </c>
      <c r="T17" s="130">
        <v>39.6</v>
      </c>
      <c r="U17" s="130">
        <v>39.200000000000003</v>
      </c>
      <c r="V17" s="132">
        <f>IF(SUM(S17:U17)=0,"",AVERAGE(S17:U17))</f>
        <v>39.966666666666669</v>
      </c>
      <c r="W17" s="128" t="s">
        <v>5</v>
      </c>
      <c r="X17" s="133">
        <f>IF(V17="","",V17-F17)</f>
        <v>2.9666666666666686</v>
      </c>
      <c r="Y17" s="133">
        <f>IF(V17="","",AVERAGE($V$10:V17))</f>
        <v>39.216666666666669</v>
      </c>
      <c r="Z17" s="134">
        <f>IF(V17="","",_xlfn.NORM.DIST(V17,AVERAGE(Register[Ø (N/mm2)]),$V$4,FALSE))</f>
        <v>0.3821232737399553</v>
      </c>
      <c r="XBJ17" s="30"/>
      <c r="XBK17" s="30"/>
      <c r="XBL17" s="30"/>
      <c r="XBM17" s="30"/>
    </row>
    <row r="18" spans="1:26 16286:16289" s="31" customFormat="1" ht="12.9" customHeight="1" x14ac:dyDescent="0.4">
      <c r="A18" s="126" t="s">
        <v>79</v>
      </c>
      <c r="B18" s="127">
        <v>9</v>
      </c>
      <c r="C18" s="127" t="s">
        <v>70</v>
      </c>
      <c r="D18" s="127" t="s">
        <v>96</v>
      </c>
      <c r="E18" s="128">
        <v>43266</v>
      </c>
      <c r="F18" s="129">
        <v>37</v>
      </c>
      <c r="G18" s="130">
        <v>19</v>
      </c>
      <c r="H18" s="131">
        <f>Register[[#This Row],[Pour Date]]+7</f>
        <v>43273</v>
      </c>
      <c r="I18" s="130">
        <v>36.700000000000003</v>
      </c>
      <c r="J18" s="130">
        <v>34.799999999999997</v>
      </c>
      <c r="K18" s="130">
        <v>34.5</v>
      </c>
      <c r="L18" s="132">
        <f t="shared" si="0"/>
        <v>35.333333333333336</v>
      </c>
      <c r="M18" s="131">
        <f>Register[[#This Row],[Pour Date]]+14</f>
        <v>43280</v>
      </c>
      <c r="N18" s="130">
        <v>39.5</v>
      </c>
      <c r="O18" s="130">
        <v>38.1</v>
      </c>
      <c r="P18" s="130">
        <v>37.5</v>
      </c>
      <c r="Q18" s="132">
        <f>IF(SUM(N18:P18)=0,"",AVERAGE(N18:P18))</f>
        <v>38.366666666666667</v>
      </c>
      <c r="R18" s="131">
        <f>Register[[#This Row],[Pour Date]]+28</f>
        <v>43294</v>
      </c>
      <c r="S18" s="130">
        <v>41.3</v>
      </c>
      <c r="T18" s="130">
        <v>39.700000000000003</v>
      </c>
      <c r="U18" s="130">
        <v>39.1</v>
      </c>
      <c r="V18" s="132">
        <f>IF(SUM(S18:U18)=0,"",AVERAGE(S18:U18))</f>
        <v>40.033333333333331</v>
      </c>
      <c r="W18" s="128" t="s">
        <v>5</v>
      </c>
      <c r="X18" s="133">
        <f>IF(V18="","",V18-F18)</f>
        <v>3.0333333333333314</v>
      </c>
      <c r="Y18" s="133">
        <f>IF(V18="","",AVERAGE($V$10:V18))</f>
        <v>39.307407407407403</v>
      </c>
      <c r="Z18" s="134">
        <f>IF(V18="","",_xlfn.NORM.DIST(V18,AVERAGE(Register[Ø (N/mm2)]),$V$4,FALSE))</f>
        <v>0.35407060737031482</v>
      </c>
      <c r="XBJ18" s="30"/>
      <c r="XBK18" s="30"/>
      <c r="XBL18" s="30"/>
      <c r="XBM18" s="30"/>
    </row>
    <row r="19" spans="1:26 16286:16289" s="31" customFormat="1" ht="12.9" customHeight="1" x14ac:dyDescent="0.4">
      <c r="A19" s="135" t="s">
        <v>80</v>
      </c>
      <c r="B19" s="136">
        <v>9</v>
      </c>
      <c r="C19" s="136" t="s">
        <v>71</v>
      </c>
      <c r="D19" s="136" t="s">
        <v>97</v>
      </c>
      <c r="E19" s="137">
        <v>43266</v>
      </c>
      <c r="F19" s="138">
        <v>37</v>
      </c>
      <c r="G19" s="139">
        <v>27</v>
      </c>
      <c r="H19" s="140">
        <f>Register[[#This Row],[Pour Date]]+7</f>
        <v>43273</v>
      </c>
      <c r="I19" s="139">
        <v>38.9</v>
      </c>
      <c r="J19" s="139">
        <v>36.9</v>
      </c>
      <c r="K19" s="139">
        <v>36.4</v>
      </c>
      <c r="L19" s="141">
        <f t="shared" si="0"/>
        <v>37.4</v>
      </c>
      <c r="M19" s="140">
        <f>Register[[#This Row],[Pour Date]]+14</f>
        <v>43280</v>
      </c>
      <c r="N19" s="139">
        <v>41.7</v>
      </c>
      <c r="O19" s="139">
        <v>40.200000000000003</v>
      </c>
      <c r="P19" s="139">
        <v>39.4</v>
      </c>
      <c r="Q19" s="141">
        <f>IF(SUM(N19:P19)=0,"",AVERAGE(N19:P19))</f>
        <v>40.433333333333337</v>
      </c>
      <c r="R19" s="140">
        <f>Register[[#This Row],[Pour Date]]+28</f>
        <v>43294</v>
      </c>
      <c r="S19" s="139">
        <v>39.1</v>
      </c>
      <c r="T19" s="139">
        <v>40.700000000000003</v>
      </c>
      <c r="U19" s="139">
        <v>39.6</v>
      </c>
      <c r="V19" s="141">
        <f>IF(SUM(S19:U19)=0,"",AVERAGE(S19:U19))</f>
        <v>39.800000000000004</v>
      </c>
      <c r="W19" s="137" t="s">
        <v>5</v>
      </c>
      <c r="X19" s="142">
        <f>IF(V19="","",V19-F19)</f>
        <v>2.8000000000000043</v>
      </c>
      <c r="Y19" s="142">
        <f>IF(V19="","",AVERAGE($V$10:V19))</f>
        <v>39.356666666666669</v>
      </c>
      <c r="Z19" s="143">
        <f>IF(V19="","",_xlfn.NORM.DIST(V19,AVERAGE(Register[Ø (N/mm2)]),$V$4,FALSE))</f>
        <v>0.44665775178605688</v>
      </c>
      <c r="XBJ19" s="30"/>
      <c r="XBK19" s="30"/>
      <c r="XBL19" s="30"/>
      <c r="XBM19" s="30"/>
    </row>
  </sheetData>
  <sheetProtection selectLockedCells="1" autoFilter="0"/>
  <dataConsolidate/>
  <mergeCells count="24">
    <mergeCell ref="H7:L7"/>
    <mergeCell ref="R7:V7"/>
    <mergeCell ref="A7:G7"/>
    <mergeCell ref="W7:Z7"/>
    <mergeCell ref="V3:Z3"/>
    <mergeCell ref="M3:N3"/>
    <mergeCell ref="M4:N4"/>
    <mergeCell ref="M5:N5"/>
    <mergeCell ref="M6:N6"/>
    <mergeCell ref="T3:U3"/>
    <mergeCell ref="O3:S3"/>
    <mergeCell ref="O4:S4"/>
    <mergeCell ref="O5:Z5"/>
    <mergeCell ref="O6:Z6"/>
    <mergeCell ref="M1:Z2"/>
    <mergeCell ref="B1:L1"/>
    <mergeCell ref="B2:L2"/>
    <mergeCell ref="B3:L3"/>
    <mergeCell ref="B4:L4"/>
    <mergeCell ref="B5:L5"/>
    <mergeCell ref="B6:L6"/>
    <mergeCell ref="T4:U4"/>
    <mergeCell ref="V4:Z4"/>
    <mergeCell ref="M7:Q7"/>
  </mergeCells>
  <conditionalFormatting sqref="V10:V19">
    <cfRule type="cellIs" dxfId="35" priority="16" operator="between">
      <formula>1</formula>
      <formula>37</formula>
    </cfRule>
  </conditionalFormatting>
  <conditionalFormatting sqref="W10:W19">
    <cfRule type="cellIs" dxfId="34" priority="17" stopIfTrue="1" operator="equal">
      <formula>"passed"</formula>
    </cfRule>
    <cfRule type="cellIs" dxfId="33" priority="18" stopIfTrue="1" operator="equal">
      <formula>"failed"</formula>
    </cfRule>
  </conditionalFormatting>
  <conditionalFormatting sqref="A10:Z19">
    <cfRule type="expression" dxfId="30" priority="21">
      <formula>ISODD(#REF!)</formula>
    </cfRule>
  </conditionalFormatting>
  <dataValidations count="2">
    <dataValidation type="list" allowBlank="1" showInputMessage="1" showErrorMessage="1" sqref="W10:W19">
      <formula1>"Passed,Failed"</formula1>
    </dataValidation>
    <dataValidation type="list" allowBlank="1" showInputMessage="1" showErrorMessage="1" sqref="D10:D19">
      <formula1>INDIRECT("Suppliers[Suppliers]")</formula1>
    </dataValidation>
  </dataValidations>
  <printOptions horizontalCentered="1"/>
  <pageMargins left="0.43307086614173229" right="0.43307086614173229" top="1.1811023622047245" bottom="0.78740157480314965" header="0.31496062992125984" footer="0.31496062992125984"/>
  <pageSetup paperSize="8" fitToHeight="0" orientation="landscape" r:id="rId1"/>
  <headerFooter>
    <oddFooter>&amp;LTemplate downloaded from http://qualityt-management.magt.biz&amp;R&amp;9&amp;P/&amp;N</oddFooter>
  </headerFooter>
  <ignoredErrors>
    <ignoredError sqref="L10:L19 Q10:Q19 V10:V19" formulaRange="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46"/>
  <sheetViews>
    <sheetView showRuler="0" view="pageBreakPreview" zoomScaleNormal="100" zoomScaleSheetLayoutView="100" workbookViewId="0">
      <selection activeCell="AQ15" sqref="AQ15"/>
    </sheetView>
  </sheetViews>
  <sheetFormatPr defaultColWidth="3.7109375" defaultRowHeight="15" customHeight="1" x14ac:dyDescent="0.4"/>
  <cols>
    <col min="1" max="2" width="3.7109375" style="15" customWidth="1"/>
    <col min="3" max="16384" width="3.7109375" style="15"/>
  </cols>
  <sheetData>
    <row r="1" spans="1:51" ht="15" customHeight="1" x14ac:dyDescent="0.4">
      <c r="A1" s="39" t="str">
        <f>Register!O6</f>
        <v>[Ref.-No.]</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row>
    <row r="2" spans="1:51" s="16" customFormat="1" ht="15" customHeight="1" x14ac:dyDescent="0.4">
      <c r="A2" s="32" t="s">
        <v>2</v>
      </c>
      <c r="B2" s="32"/>
      <c r="C2" s="32"/>
      <c r="D2" s="32"/>
      <c r="E2" s="32"/>
      <c r="F2" s="32"/>
      <c r="G2" s="32">
        <f>SUM(Register[No. Cubes])</f>
        <v>90</v>
      </c>
      <c r="H2" s="32"/>
      <c r="I2" s="14"/>
      <c r="J2" s="14"/>
      <c r="K2" s="14"/>
      <c r="L2" s="14"/>
      <c r="M2" s="14"/>
      <c r="N2" s="14"/>
      <c r="O2" s="14"/>
      <c r="P2" s="6"/>
      <c r="Q2" s="6"/>
      <c r="R2" s="7"/>
      <c r="S2" s="7"/>
      <c r="U2" s="32" t="s">
        <v>2</v>
      </c>
      <c r="V2" s="32"/>
      <c r="W2" s="32"/>
      <c r="X2" s="32"/>
      <c r="Y2" s="32"/>
      <c r="Z2" s="32"/>
      <c r="AA2" s="32">
        <f>G2</f>
        <v>90</v>
      </c>
      <c r="AB2" s="32"/>
      <c r="AD2" s="14"/>
      <c r="AE2" s="6"/>
      <c r="AF2" s="6"/>
    </row>
    <row r="3" spans="1:51" s="16" customFormat="1" ht="15" customHeight="1" x14ac:dyDescent="0.4">
      <c r="A3" s="32" t="s">
        <v>9</v>
      </c>
      <c r="B3" s="32"/>
      <c r="C3" s="32"/>
      <c r="D3" s="32"/>
      <c r="E3" s="32"/>
      <c r="F3" s="32"/>
      <c r="G3" s="32">
        <f>SUM(Register[QTY (m3)])</f>
        <v>198</v>
      </c>
      <c r="H3" s="32"/>
      <c r="I3" s="14"/>
      <c r="J3" s="14"/>
      <c r="K3" s="14"/>
      <c r="L3" s="14"/>
      <c r="M3" s="14"/>
      <c r="N3" s="14"/>
      <c r="O3" s="14"/>
      <c r="P3" s="6"/>
      <c r="Q3" s="6"/>
      <c r="R3" s="7"/>
      <c r="S3" s="7"/>
      <c r="U3" s="32" t="s">
        <v>4</v>
      </c>
      <c r="V3" s="32"/>
      <c r="W3" s="32"/>
      <c r="X3" s="32"/>
      <c r="Y3" s="32"/>
      <c r="Z3" s="32"/>
      <c r="AA3" s="32">
        <f>COUNTIF(Register[Result],U3)</f>
        <v>1</v>
      </c>
      <c r="AB3" s="32"/>
      <c r="AD3" s="14"/>
      <c r="AE3" s="6"/>
      <c r="AF3" s="6"/>
    </row>
    <row r="4" spans="1:51" s="16" customFormat="1" ht="15" customHeight="1" x14ac:dyDescent="0.4">
      <c r="U4" s="32" t="s">
        <v>5</v>
      </c>
      <c r="V4" s="32"/>
      <c r="W4" s="32"/>
      <c r="X4" s="32"/>
      <c r="Y4" s="32"/>
      <c r="Z4" s="32"/>
      <c r="AA4" s="32">
        <f>COUNTIF(Register[Result],U4)</f>
        <v>9</v>
      </c>
      <c r="AB4" s="32"/>
      <c r="AD4" s="14"/>
      <c r="AE4" s="6"/>
      <c r="AF4" s="6"/>
    </row>
    <row r="5" spans="1:51" s="16" customFormat="1" ht="15" customHeight="1" x14ac:dyDescent="0.4">
      <c r="A5" s="14"/>
      <c r="B5" s="14"/>
      <c r="C5" s="14"/>
      <c r="D5" s="14"/>
      <c r="E5" s="6"/>
      <c r="F5" s="6"/>
      <c r="AC5" s="14"/>
      <c r="AD5" s="14"/>
      <c r="AE5" s="6"/>
      <c r="AF5" s="6"/>
    </row>
    <row r="6" spans="1:51" s="16" customFormat="1" ht="15" customHeight="1" x14ac:dyDescent="0.4">
      <c r="A6" s="14"/>
      <c r="B6" s="14"/>
      <c r="C6" s="14"/>
      <c r="D6" s="14"/>
      <c r="E6" s="6"/>
      <c r="F6" s="6"/>
      <c r="AD6" s="14"/>
      <c r="AE6" s="6"/>
      <c r="AF6" s="6"/>
    </row>
    <row r="7" spans="1:51" s="16" customFormat="1" ht="15" customHeight="1" x14ac:dyDescent="0.4"/>
    <row r="8" spans="1:51" s="16" customFormat="1" ht="15" customHeight="1" x14ac:dyDescent="0.4">
      <c r="A8" s="14"/>
      <c r="B8" s="14"/>
      <c r="C8" s="14"/>
      <c r="D8" s="14"/>
      <c r="E8" s="14"/>
      <c r="F8" s="14"/>
      <c r="G8" s="14"/>
      <c r="H8" s="14"/>
      <c r="I8" s="14"/>
      <c r="J8" s="14"/>
      <c r="K8" s="14"/>
      <c r="L8" s="14"/>
      <c r="M8" s="14"/>
      <c r="N8" s="14"/>
      <c r="O8" s="14"/>
      <c r="P8" s="14"/>
      <c r="Q8" s="14"/>
      <c r="R8" s="14"/>
      <c r="S8" s="14"/>
      <c r="T8" s="14"/>
      <c r="AD8" s="14"/>
      <c r="AE8" s="14"/>
      <c r="AF8" s="14"/>
      <c r="AG8" s="14"/>
      <c r="AH8" s="14"/>
      <c r="AI8" s="14"/>
      <c r="AJ8" s="14"/>
      <c r="AK8" s="14"/>
      <c r="AL8" s="14"/>
      <c r="AM8" s="14"/>
      <c r="AR8" s="14"/>
      <c r="AS8" s="14"/>
      <c r="AT8" s="14"/>
      <c r="AU8" s="14"/>
      <c r="AV8" s="14"/>
      <c r="AW8" s="14"/>
      <c r="AX8" s="14"/>
      <c r="AY8" s="14"/>
    </row>
    <row r="9" spans="1:51" s="16" customFormat="1" ht="15" customHeight="1" x14ac:dyDescent="0.4">
      <c r="A9" s="14"/>
      <c r="B9" s="14"/>
      <c r="C9" s="14"/>
      <c r="D9" s="14"/>
      <c r="E9" s="14"/>
      <c r="F9" s="14"/>
      <c r="G9" s="14"/>
      <c r="H9" s="14"/>
      <c r="I9" s="14"/>
      <c r="J9" s="14"/>
      <c r="K9" s="14"/>
      <c r="L9" s="14"/>
      <c r="M9" s="14"/>
      <c r="N9" s="14"/>
      <c r="O9" s="14"/>
      <c r="P9" s="14"/>
      <c r="Q9" s="14"/>
      <c r="R9" s="14"/>
      <c r="S9" s="14"/>
      <c r="T9" s="14"/>
      <c r="AG9" s="14"/>
      <c r="AH9" s="14"/>
      <c r="AI9" s="14"/>
      <c r="AJ9" s="14"/>
      <c r="AK9" s="14"/>
      <c r="AL9" s="14"/>
      <c r="AM9" s="14"/>
      <c r="AN9" s="14"/>
      <c r="AO9" s="14"/>
      <c r="AP9" s="14"/>
      <c r="AQ9" s="14"/>
      <c r="AR9" s="14"/>
      <c r="AS9" s="14"/>
      <c r="AT9" s="14"/>
      <c r="AU9" s="14"/>
      <c r="AV9" s="14"/>
      <c r="AW9" s="14"/>
      <c r="AX9" s="14"/>
      <c r="AY9" s="14"/>
    </row>
    <row r="10" spans="1:51" s="16" customFormat="1" ht="15" customHeight="1" x14ac:dyDescent="0.4">
      <c r="A10" s="14"/>
      <c r="B10" s="14"/>
      <c r="C10" s="14"/>
      <c r="D10" s="14"/>
      <c r="E10" s="14"/>
      <c r="F10" s="14"/>
      <c r="G10" s="14"/>
      <c r="H10" s="14"/>
      <c r="I10" s="14"/>
      <c r="J10" s="14"/>
      <c r="K10" s="14"/>
      <c r="L10" s="14"/>
      <c r="M10" s="14"/>
      <c r="N10" s="14"/>
      <c r="O10" s="14"/>
      <c r="P10" s="14"/>
      <c r="Q10" s="14"/>
      <c r="R10" s="14"/>
      <c r="S10" s="14"/>
      <c r="T10" s="14"/>
      <c r="AH10" s="14"/>
      <c r="AI10" s="14"/>
      <c r="AJ10" s="14"/>
      <c r="AK10" s="14"/>
      <c r="AL10" s="14"/>
      <c r="AM10" s="14"/>
      <c r="AN10" s="14"/>
      <c r="AO10" s="14"/>
      <c r="AP10" s="14"/>
      <c r="AQ10" s="14"/>
      <c r="AR10" s="14"/>
      <c r="AS10" s="14"/>
      <c r="AT10" s="14"/>
      <c r="AU10" s="14"/>
      <c r="AV10" s="14"/>
      <c r="AW10" s="14"/>
      <c r="AX10" s="14"/>
      <c r="AY10" s="14"/>
    </row>
    <row r="11" spans="1:51" s="16" customFormat="1" ht="15" customHeight="1" x14ac:dyDescent="0.4">
      <c r="A11" s="32" t="s">
        <v>12</v>
      </c>
      <c r="B11" s="32"/>
      <c r="C11" s="32"/>
      <c r="D11" s="32"/>
      <c r="E11" s="32"/>
      <c r="F11" s="32"/>
      <c r="G11" s="32"/>
      <c r="H11" s="32"/>
      <c r="I11" s="38">
        <f>G2/G3</f>
        <v>0.45454545454545453</v>
      </c>
      <c r="J11" s="38"/>
      <c r="K11" s="38"/>
      <c r="L11" s="38"/>
      <c r="P11" s="14"/>
      <c r="Q11" s="14"/>
      <c r="R11" s="14"/>
      <c r="U11" s="32" t="s">
        <v>84</v>
      </c>
      <c r="V11" s="32"/>
      <c r="W11" s="32"/>
      <c r="X11" s="32"/>
      <c r="Y11" s="32"/>
      <c r="Z11" s="32"/>
      <c r="AA11" s="32"/>
      <c r="AB11" s="32"/>
      <c r="AC11" s="37">
        <f>IFERROR(AA3/AA4,0)</f>
        <v>0.1111111111111111</v>
      </c>
      <c r="AD11" s="37"/>
      <c r="AE11" s="37"/>
      <c r="AF11" s="37"/>
      <c r="AH11" s="11"/>
      <c r="AI11" s="11"/>
      <c r="AJ11" s="11"/>
      <c r="AK11" s="14"/>
      <c r="AL11" s="14"/>
      <c r="AM11" s="14"/>
      <c r="AN11" s="14"/>
      <c r="AO11" s="14"/>
      <c r="AP11" s="14"/>
      <c r="AQ11" s="14"/>
      <c r="AR11" s="14"/>
      <c r="AS11" s="14"/>
      <c r="AT11" s="14"/>
      <c r="AU11" s="14"/>
      <c r="AV11" s="14"/>
      <c r="AW11" s="14"/>
      <c r="AX11" s="14"/>
      <c r="AY11" s="14"/>
    </row>
    <row r="12" spans="1:51" s="16" customFormat="1" ht="15" customHeight="1" x14ac:dyDescent="0.4">
      <c r="A12" s="32" t="s">
        <v>10</v>
      </c>
      <c r="B12" s="32"/>
      <c r="C12" s="32"/>
      <c r="D12" s="32"/>
      <c r="E12" s="32"/>
      <c r="F12" s="32"/>
      <c r="G12" s="32"/>
      <c r="H12" s="32"/>
      <c r="I12" s="33">
        <f>MAXA(Register[Pour Date])</f>
        <v>43266</v>
      </c>
      <c r="J12" s="33"/>
      <c r="K12" s="33"/>
      <c r="L12" s="33"/>
      <c r="U12" s="32" t="s">
        <v>10</v>
      </c>
      <c r="V12" s="32"/>
      <c r="W12" s="32"/>
      <c r="X12" s="32"/>
      <c r="Y12" s="32"/>
      <c r="Z12" s="32"/>
      <c r="AA12" s="32"/>
      <c r="AB12" s="32"/>
      <c r="AC12" s="33">
        <f ca="1">IF(MAXA(Register[28d Date])=0,TODAY(),MAXA(Register[28d Date]))</f>
        <v>43294</v>
      </c>
      <c r="AD12" s="33"/>
      <c r="AE12" s="33"/>
      <c r="AF12" s="33"/>
      <c r="AH12" s="13"/>
      <c r="AI12" s="13"/>
      <c r="AJ12" s="13"/>
      <c r="AK12" s="14"/>
      <c r="AL12" s="14"/>
      <c r="AM12" s="14"/>
      <c r="AN12" s="14"/>
      <c r="AO12" s="14"/>
      <c r="AP12" s="14"/>
      <c r="AQ12" s="14"/>
      <c r="AR12" s="14"/>
      <c r="AS12" s="14"/>
      <c r="AT12" s="14"/>
      <c r="AU12" s="14"/>
      <c r="AV12" s="14"/>
      <c r="AW12" s="14"/>
      <c r="AX12" s="14"/>
      <c r="AY12" s="14"/>
    </row>
    <row r="13" spans="1:51" s="16" customFormat="1" ht="15" customHeight="1" x14ac:dyDescent="0.4">
      <c r="A13" s="19"/>
      <c r="B13" s="19"/>
      <c r="C13" s="19"/>
      <c r="D13" s="19"/>
      <c r="E13" s="19"/>
      <c r="F13" s="19"/>
      <c r="G13" s="19"/>
      <c r="H13" s="19"/>
      <c r="I13" s="20"/>
      <c r="J13" s="20"/>
      <c r="K13" s="20"/>
      <c r="L13" s="20"/>
      <c r="U13" s="19"/>
      <c r="V13" s="19"/>
      <c r="W13" s="19"/>
      <c r="X13" s="19"/>
      <c r="Y13" s="19"/>
      <c r="Z13" s="19"/>
      <c r="AA13" s="19"/>
      <c r="AB13" s="19"/>
      <c r="AC13" s="20"/>
      <c r="AD13" s="20"/>
      <c r="AE13" s="20"/>
      <c r="AF13" s="20"/>
      <c r="AH13" s="13"/>
      <c r="AI13" s="13"/>
      <c r="AJ13" s="13"/>
      <c r="AK13" s="19"/>
      <c r="AL13" s="19"/>
      <c r="AM13" s="19"/>
      <c r="AN13" s="19"/>
      <c r="AO13" s="19"/>
      <c r="AP13" s="19"/>
      <c r="AQ13" s="19"/>
      <c r="AR13" s="19"/>
      <c r="AS13" s="19"/>
      <c r="AT13" s="19"/>
      <c r="AU13" s="19"/>
      <c r="AV13" s="19"/>
      <c r="AW13" s="19"/>
      <c r="AX13" s="19"/>
      <c r="AY13" s="19"/>
    </row>
    <row r="14" spans="1:51" s="16" customFormat="1" ht="15" customHeight="1" x14ac:dyDescent="0.4">
      <c r="A14" s="14"/>
      <c r="B14" s="14"/>
      <c r="C14" s="14"/>
      <c r="D14" s="14"/>
      <c r="E14" s="14"/>
      <c r="F14" s="14"/>
      <c r="G14" s="14"/>
      <c r="H14" s="14"/>
      <c r="I14" s="14"/>
      <c r="J14" s="14"/>
      <c r="L14" s="13"/>
      <c r="M14" s="13"/>
      <c r="N14" s="13"/>
      <c r="O14" s="13"/>
      <c r="P14" s="14"/>
      <c r="Q14" s="14"/>
      <c r="R14" s="14"/>
      <c r="S14" s="14"/>
      <c r="T14" s="14"/>
      <c r="U14" s="14"/>
      <c r="AH14" s="14"/>
      <c r="AI14" s="14"/>
      <c r="AJ14" s="14"/>
      <c r="AK14" s="14"/>
      <c r="AL14" s="14"/>
      <c r="AM14" s="14"/>
      <c r="AN14" s="14"/>
      <c r="AO14" s="14"/>
      <c r="AP14" s="14"/>
      <c r="AQ14" s="14"/>
      <c r="AR14" s="14"/>
      <c r="AS14" s="14"/>
      <c r="AT14" s="14"/>
      <c r="AU14" s="14"/>
      <c r="AV14" s="14"/>
      <c r="AW14" s="14"/>
      <c r="AX14" s="14"/>
      <c r="AY14" s="14"/>
    </row>
    <row r="15" spans="1:51" s="16" customFormat="1" ht="15" customHeight="1"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s="16" customFormat="1" ht="15" customHeight="1" x14ac:dyDescent="0.4">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s="16" customFormat="1" ht="15" customHeight="1" x14ac:dyDescent="0.4">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16" customFormat="1" ht="15" customHeight="1" x14ac:dyDescent="0.4">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s="16" customFormat="1" ht="15" customHeight="1" x14ac:dyDescent="0.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s="16" customFormat="1" ht="15" customHeight="1" x14ac:dyDescent="0.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s="16" customFormat="1" ht="15" customHeight="1" x14ac:dyDescent="0.4"/>
    <row r="22" spans="1:51" s="16" customFormat="1" ht="15" customHeight="1" x14ac:dyDescent="0.4"/>
    <row r="23" spans="1:51" s="16" customFormat="1" ht="15" customHeight="1" x14ac:dyDescent="0.4"/>
    <row r="24" spans="1:51" s="16" customFormat="1" ht="15" customHeight="1" x14ac:dyDescent="0.4">
      <c r="A24" s="32" t="s">
        <v>4</v>
      </c>
      <c r="B24" s="32"/>
      <c r="C24" s="36">
        <f>AA3</f>
        <v>1</v>
      </c>
      <c r="D24" s="36"/>
      <c r="E24" s="36"/>
      <c r="F24" s="36"/>
      <c r="G24" s="36"/>
      <c r="J24" s="32" t="str">
        <f>U12</f>
        <v>As of</v>
      </c>
      <c r="K24" s="32"/>
      <c r="L24" s="33">
        <f ca="1">AC12</f>
        <v>43294</v>
      </c>
      <c r="M24" s="33"/>
      <c r="N24" s="33"/>
      <c r="O24" s="33"/>
      <c r="P24" s="33"/>
    </row>
    <row r="25" spans="1:51" s="16" customFormat="1" ht="15" customHeight="1" x14ac:dyDescent="0.4">
      <c r="A25" s="19"/>
      <c r="B25" s="19"/>
      <c r="C25" s="23"/>
      <c r="D25" s="23"/>
      <c r="E25" s="23"/>
      <c r="F25" s="23"/>
      <c r="G25" s="23"/>
      <c r="J25" s="19"/>
      <c r="K25" s="19"/>
      <c r="L25" s="20"/>
      <c r="M25" s="20"/>
      <c r="N25" s="20"/>
      <c r="O25" s="20"/>
      <c r="P25" s="20"/>
    </row>
    <row r="27" spans="1:51" ht="15" customHeight="1" x14ac:dyDescent="0.4">
      <c r="F27" s="8"/>
      <c r="G27" s="8"/>
    </row>
    <row r="28" spans="1:51" ht="15" customHeight="1" x14ac:dyDescent="0.4">
      <c r="F28" s="9"/>
      <c r="G28" s="9"/>
      <c r="H28" s="9"/>
      <c r="I28" s="9"/>
      <c r="J28" s="9"/>
      <c r="K28" s="9"/>
      <c r="L28" s="9"/>
      <c r="M28" s="9"/>
      <c r="N28" s="9"/>
      <c r="O28" s="9"/>
      <c r="P28" s="9"/>
      <c r="Q28" s="9"/>
      <c r="R28" s="9"/>
      <c r="S28" s="9"/>
      <c r="T28" s="9"/>
      <c r="U28" s="9"/>
      <c r="V28" s="9"/>
      <c r="W28" s="9"/>
      <c r="X28" s="9"/>
      <c r="Y28" s="9"/>
      <c r="Z28" s="9"/>
      <c r="AA28" s="9"/>
      <c r="AI28" s="9"/>
      <c r="AJ28" s="9"/>
      <c r="AK28" s="9"/>
      <c r="AL28" s="9"/>
    </row>
    <row r="29" spans="1:51" ht="15" customHeight="1" x14ac:dyDescent="0.4">
      <c r="F29" s="8"/>
      <c r="G29" s="8"/>
      <c r="AI29" s="9"/>
      <c r="AJ29" s="9"/>
      <c r="AK29" s="9"/>
      <c r="AL29" s="9"/>
    </row>
    <row r="35" spans="1:28" ht="15" customHeight="1" x14ac:dyDescent="0.4">
      <c r="K35" s="8"/>
      <c r="L35" s="8"/>
      <c r="M35" s="8"/>
      <c r="N35" s="8"/>
      <c r="O35" s="8"/>
      <c r="P35" s="8"/>
      <c r="Q35" s="8"/>
      <c r="R35" s="8"/>
      <c r="S35" s="10"/>
      <c r="T35" s="10"/>
      <c r="U35" s="10"/>
      <c r="V35" s="10"/>
      <c r="W35" s="10"/>
      <c r="X35" s="10"/>
      <c r="Y35" s="10"/>
      <c r="Z35" s="10"/>
      <c r="AA35" s="10"/>
      <c r="AB35" s="10"/>
    </row>
    <row r="36" spans="1:28" ht="15" customHeight="1" x14ac:dyDescent="0.4">
      <c r="A36" s="34" t="s">
        <v>7</v>
      </c>
      <c r="B36" s="34"/>
      <c r="C36" s="54">
        <f>IFERROR(AVERAGE(Register[Overall x̄]),0)</f>
        <v>38.594693121693119</v>
      </c>
      <c r="D36" s="54"/>
      <c r="E36" s="54"/>
      <c r="F36" s="35" t="s">
        <v>11</v>
      </c>
      <c r="G36" s="35"/>
      <c r="H36" s="22"/>
      <c r="I36" s="22"/>
      <c r="J36" s="32" t="str">
        <f>U12</f>
        <v>As of</v>
      </c>
      <c r="K36" s="32"/>
      <c r="L36" s="33">
        <f ca="1">AC12</f>
        <v>43294</v>
      </c>
      <c r="M36" s="33"/>
      <c r="N36" s="33"/>
      <c r="O36" s="33"/>
      <c r="P36" s="33"/>
    </row>
    <row r="37" spans="1:28" s="22" customFormat="1" ht="15" customHeight="1" x14ac:dyDescent="0.4">
      <c r="A37" s="21"/>
      <c r="B37" s="21"/>
      <c r="C37" s="9"/>
      <c r="J37" s="29"/>
      <c r="K37" s="29"/>
      <c r="S37" s="19"/>
      <c r="T37" s="19"/>
      <c r="U37" s="20"/>
      <c r="V37" s="20"/>
      <c r="W37" s="20"/>
      <c r="X37" s="20"/>
      <c r="Y37" s="20"/>
    </row>
    <row r="39" spans="1:28" ht="15" customHeight="1" x14ac:dyDescent="0.4">
      <c r="H39" s="12"/>
      <c r="I39" s="12"/>
      <c r="J39" s="12"/>
      <c r="P39" s="13"/>
    </row>
    <row r="40" spans="1:28" ht="15" customHeight="1" x14ac:dyDescent="0.4">
      <c r="B40" s="17"/>
    </row>
    <row r="41" spans="1:28" ht="15" customHeight="1" x14ac:dyDescent="0.4">
      <c r="B41" s="17"/>
    </row>
    <row r="42" spans="1:28" ht="15" customHeight="1" x14ac:dyDescent="0.4">
      <c r="B42" s="17"/>
    </row>
    <row r="43" spans="1:28" ht="15" customHeight="1" x14ac:dyDescent="0.4">
      <c r="B43" s="17"/>
    </row>
    <row r="44" spans="1:28" ht="15" customHeight="1" x14ac:dyDescent="0.4">
      <c r="B44" s="17"/>
    </row>
    <row r="45" spans="1:28" ht="15" customHeight="1" x14ac:dyDescent="0.4">
      <c r="B45" s="17"/>
    </row>
    <row r="46" spans="1:28" ht="15" customHeight="1" x14ac:dyDescent="0.4">
      <c r="B46" s="17"/>
    </row>
  </sheetData>
  <sheetProtection sheet="1" objects="1" scenarios="1" selectLockedCells="1"/>
  <mergeCells count="28">
    <mergeCell ref="A1:AL1"/>
    <mergeCell ref="A2:F2"/>
    <mergeCell ref="G2:H2"/>
    <mergeCell ref="A3:F3"/>
    <mergeCell ref="G3:H3"/>
    <mergeCell ref="U2:Z2"/>
    <mergeCell ref="AA2:AB2"/>
    <mergeCell ref="U3:Z3"/>
    <mergeCell ref="AA3:AB3"/>
    <mergeCell ref="U4:Z4"/>
    <mergeCell ref="AA4:AB4"/>
    <mergeCell ref="A11:H11"/>
    <mergeCell ref="I11:L11"/>
    <mergeCell ref="U11:AB11"/>
    <mergeCell ref="AC11:AF11"/>
    <mergeCell ref="A12:H12"/>
    <mergeCell ref="I12:L12"/>
    <mergeCell ref="U12:AB12"/>
    <mergeCell ref="AC12:AF12"/>
    <mergeCell ref="J36:K36"/>
    <mergeCell ref="L36:P36"/>
    <mergeCell ref="J24:K24"/>
    <mergeCell ref="L24:P24"/>
    <mergeCell ref="A36:B36"/>
    <mergeCell ref="F36:G36"/>
    <mergeCell ref="A24:B24"/>
    <mergeCell ref="C24:G24"/>
    <mergeCell ref="C36:E36"/>
  </mergeCells>
  <pageMargins left="0.23622047244094488" right="0.23622047244094488" top="0.74803149606299213" bottom="0.74803149606299213" header="0.31496062992125984" footer="0.31496062992125984"/>
  <pageSetup paperSize="9" scale="95" orientation="portrait" r:id="rId1"/>
  <headerFooter>
    <oddHeader>&amp;C&amp;"Cambria,Bold"&amp;16Concrete Statistics&amp;R&amp;D</oddHeader>
    <oddFooter>&amp;LTemplate downloaded from http://quality-management.magt.biz</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BB32"/>
  <sheetViews>
    <sheetView view="pageBreakPreview" zoomScaleNormal="100" zoomScaleSheetLayoutView="100" workbookViewId="0">
      <selection activeCell="I15" sqref="I15"/>
    </sheetView>
  </sheetViews>
  <sheetFormatPr defaultColWidth="7.640625" defaultRowHeight="10.5" x14ac:dyDescent="0.4"/>
  <cols>
    <col min="1" max="12" width="15.640625" style="62" customWidth="1"/>
    <col min="13" max="16384" width="7.640625" style="62"/>
  </cols>
  <sheetData>
    <row r="1" spans="1:1148 16270:16278" s="57" customFormat="1" ht="14.4" x14ac:dyDescent="0.4">
      <c r="A1" s="83" t="s">
        <v>134</v>
      </c>
      <c r="B1" s="84" t="str">
        <f>IF(Register!B1="","",Register!B1)</f>
        <v>[Project Name]</v>
      </c>
      <c r="C1" s="84"/>
      <c r="D1" s="84"/>
      <c r="E1" s="84"/>
      <c r="F1" s="85"/>
      <c r="G1" s="92" t="s">
        <v>87</v>
      </c>
      <c r="H1" s="93"/>
      <c r="I1" s="93"/>
      <c r="J1" s="93"/>
      <c r="K1" s="93"/>
      <c r="L1" s="94"/>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XAY1" s="56"/>
      <c r="XAZ1" s="56"/>
      <c r="XBA1" s="56"/>
      <c r="XBB1" s="56"/>
    </row>
    <row r="2" spans="1:1148 16270:16278" s="57" customFormat="1" ht="12.9" x14ac:dyDescent="0.4">
      <c r="A2" s="86" t="s">
        <v>135</v>
      </c>
      <c r="B2" s="87" t="str">
        <f>IF(Register!B2="","",Register!B2)</f>
        <v>[Sub-Project or Phase]</v>
      </c>
      <c r="C2" s="87"/>
      <c r="D2" s="87"/>
      <c r="E2" s="87"/>
      <c r="F2" s="88"/>
      <c r="G2" s="95"/>
      <c r="H2" s="96"/>
      <c r="I2" s="96"/>
      <c r="J2" s="96"/>
      <c r="K2" s="96"/>
      <c r="L2" s="97"/>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XAY2" s="56"/>
      <c r="XAZ2" s="56"/>
      <c r="XBA2" s="56"/>
      <c r="XBB2" s="56"/>
    </row>
    <row r="3" spans="1:1148 16270:16278" s="57" customFormat="1" ht="12.9" x14ac:dyDescent="0.4">
      <c r="A3" s="86" t="s">
        <v>136</v>
      </c>
      <c r="B3" s="87" t="str">
        <f>IF(Register!B3="","",Register!B3)</f>
        <v>[Client]</v>
      </c>
      <c r="C3" s="87"/>
      <c r="D3" s="87"/>
      <c r="E3" s="87"/>
      <c r="F3" s="88"/>
      <c r="G3" s="86" t="s">
        <v>139</v>
      </c>
      <c r="H3" s="87" t="str">
        <f>Register!O3</f>
        <v>[Proj. Mngr.]</v>
      </c>
      <c r="I3" s="103"/>
      <c r="J3" s="86" t="s">
        <v>6</v>
      </c>
      <c r="K3" s="98">
        <f ca="1">TODAY()</f>
        <v>43276</v>
      </c>
      <c r="L3" s="99"/>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XAT3" s="58"/>
      <c r="XAU3" s="58"/>
      <c r="XAV3" s="58"/>
      <c r="XAW3" s="58"/>
    </row>
    <row r="4" spans="1:1148 16270:16278" s="57" customFormat="1" ht="12.9" x14ac:dyDescent="0.4">
      <c r="A4" s="86" t="s">
        <v>137</v>
      </c>
      <c r="B4" s="87" t="str">
        <f>IF(Register!B4="","",Register!B4)</f>
        <v>[Client's Representative]</v>
      </c>
      <c r="C4" s="87"/>
      <c r="D4" s="87"/>
      <c r="E4" s="87"/>
      <c r="F4" s="88"/>
      <c r="G4" s="86" t="s">
        <v>140</v>
      </c>
      <c r="H4" s="87" t="str">
        <f>Register!O4</f>
        <v>[QA/QC Mngr.]</v>
      </c>
      <c r="I4" s="103"/>
      <c r="J4" s="86"/>
      <c r="K4" s="87"/>
      <c r="L4" s="8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59"/>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c r="QQ4" s="59"/>
      <c r="QR4" s="59"/>
      <c r="QS4" s="59"/>
      <c r="QT4" s="59"/>
      <c r="QU4" s="59"/>
      <c r="QV4" s="59"/>
      <c r="QW4" s="59"/>
      <c r="QX4" s="59"/>
      <c r="QY4" s="59"/>
      <c r="QZ4" s="59"/>
      <c r="RA4" s="59"/>
      <c r="RB4" s="59"/>
      <c r="RC4" s="59"/>
      <c r="RD4" s="59"/>
      <c r="RE4" s="59"/>
      <c r="RF4" s="59"/>
      <c r="RG4" s="59"/>
      <c r="RH4" s="59"/>
      <c r="RI4" s="59"/>
      <c r="RJ4" s="59"/>
      <c r="RK4" s="59"/>
      <c r="RL4" s="59"/>
      <c r="RM4" s="59"/>
      <c r="RN4" s="59"/>
      <c r="RO4" s="59"/>
      <c r="RP4" s="59"/>
      <c r="RQ4" s="59"/>
      <c r="RR4" s="59"/>
      <c r="RS4" s="59"/>
      <c r="RT4" s="59"/>
      <c r="RU4" s="59"/>
      <c r="RV4" s="59"/>
      <c r="RW4" s="59"/>
      <c r="RX4" s="59"/>
      <c r="RY4" s="59"/>
      <c r="RZ4" s="59"/>
      <c r="SA4" s="59"/>
      <c r="SB4" s="59"/>
      <c r="SC4" s="59"/>
      <c r="SD4" s="59"/>
      <c r="SE4" s="59"/>
      <c r="SF4" s="59"/>
      <c r="SG4" s="59"/>
      <c r="SH4" s="59"/>
      <c r="SI4" s="59"/>
      <c r="SJ4" s="59"/>
      <c r="SK4" s="59"/>
      <c r="SL4" s="59"/>
      <c r="SM4" s="59"/>
      <c r="SN4" s="59"/>
      <c r="SO4" s="59"/>
      <c r="SP4" s="59"/>
      <c r="SQ4" s="59"/>
      <c r="SR4" s="59"/>
      <c r="SS4" s="59"/>
      <c r="ST4" s="59"/>
      <c r="SU4" s="59"/>
      <c r="SV4" s="59"/>
      <c r="SW4" s="59"/>
      <c r="SX4" s="59"/>
      <c r="SY4" s="59"/>
      <c r="SZ4" s="59"/>
      <c r="TA4" s="59"/>
      <c r="TB4" s="59"/>
      <c r="TC4" s="59"/>
      <c r="TD4" s="59"/>
      <c r="TE4" s="59"/>
      <c r="TF4" s="59"/>
      <c r="TG4" s="59"/>
      <c r="TH4" s="59"/>
      <c r="TI4" s="59"/>
      <c r="TJ4" s="59"/>
      <c r="TK4" s="59"/>
      <c r="TL4" s="59"/>
      <c r="TM4" s="59"/>
      <c r="TN4" s="59"/>
      <c r="TO4" s="59"/>
      <c r="TP4" s="59"/>
      <c r="TQ4" s="59"/>
      <c r="TR4" s="59"/>
      <c r="TS4" s="59"/>
      <c r="TT4" s="59"/>
      <c r="TU4" s="59"/>
      <c r="TV4" s="59"/>
      <c r="TW4" s="59"/>
      <c r="TX4" s="59"/>
      <c r="TY4" s="59"/>
      <c r="TZ4" s="59"/>
      <c r="UA4" s="59"/>
      <c r="UB4" s="59"/>
      <c r="UC4" s="59"/>
      <c r="UD4" s="59"/>
      <c r="UE4" s="59"/>
      <c r="UF4" s="59"/>
      <c r="UG4" s="59"/>
      <c r="UH4" s="59"/>
      <c r="UI4" s="59"/>
      <c r="UJ4" s="59"/>
      <c r="UK4" s="59"/>
      <c r="UL4" s="59"/>
      <c r="UM4" s="59"/>
      <c r="UN4" s="59"/>
      <c r="UO4" s="59"/>
      <c r="UP4" s="59"/>
      <c r="UQ4" s="59"/>
      <c r="UR4" s="59"/>
      <c r="US4" s="59"/>
      <c r="UT4" s="59"/>
      <c r="UU4" s="59"/>
      <c r="UV4" s="59"/>
      <c r="UW4" s="59"/>
      <c r="UX4" s="59"/>
      <c r="UY4" s="59"/>
      <c r="UZ4" s="59"/>
      <c r="VA4" s="59"/>
      <c r="VB4" s="59"/>
      <c r="VC4" s="59"/>
      <c r="VD4" s="59"/>
      <c r="VE4" s="59"/>
      <c r="VF4" s="59"/>
      <c r="VG4" s="59"/>
      <c r="VH4" s="59"/>
      <c r="VI4" s="59"/>
      <c r="VJ4" s="59"/>
      <c r="VK4" s="59"/>
      <c r="VL4" s="59"/>
      <c r="VM4" s="59"/>
      <c r="VN4" s="59"/>
      <c r="VO4" s="59"/>
      <c r="VP4" s="59"/>
      <c r="VQ4" s="59"/>
      <c r="VR4" s="59"/>
      <c r="VS4" s="59"/>
      <c r="VT4" s="59"/>
      <c r="VU4" s="59"/>
      <c r="VV4" s="59"/>
      <c r="VW4" s="59"/>
      <c r="VX4" s="59"/>
      <c r="VY4" s="59"/>
      <c r="VZ4" s="59"/>
      <c r="WA4" s="59"/>
      <c r="WB4" s="59"/>
      <c r="WC4" s="59"/>
      <c r="WD4" s="59"/>
      <c r="WE4" s="59"/>
      <c r="WF4" s="59"/>
      <c r="WG4" s="59"/>
      <c r="WH4" s="59"/>
      <c r="WI4" s="59"/>
      <c r="WJ4" s="59"/>
      <c r="WK4" s="59"/>
      <c r="WL4" s="59"/>
      <c r="WM4" s="59"/>
      <c r="WN4" s="59"/>
      <c r="WO4" s="59"/>
      <c r="WP4" s="59"/>
      <c r="WQ4" s="59"/>
      <c r="WR4" s="59"/>
      <c r="WS4" s="59"/>
      <c r="WT4" s="59"/>
      <c r="WU4" s="59"/>
      <c r="WV4" s="59"/>
      <c r="WW4" s="59"/>
      <c r="WX4" s="59"/>
      <c r="WY4" s="59"/>
      <c r="WZ4" s="59"/>
      <c r="XA4" s="59"/>
      <c r="XB4" s="59"/>
      <c r="XC4" s="59"/>
      <c r="XD4" s="59"/>
      <c r="XE4" s="59"/>
      <c r="XF4" s="59"/>
      <c r="XG4" s="59"/>
      <c r="XH4" s="59"/>
      <c r="XI4" s="59"/>
      <c r="XJ4" s="59"/>
      <c r="XK4" s="59"/>
      <c r="XL4" s="59"/>
      <c r="XM4" s="59"/>
      <c r="XN4" s="59"/>
      <c r="XO4" s="59"/>
      <c r="XP4" s="59"/>
      <c r="XQ4" s="59"/>
      <c r="XR4" s="59"/>
      <c r="XS4" s="59"/>
      <c r="XT4" s="59"/>
      <c r="XU4" s="59"/>
      <c r="XV4" s="59"/>
      <c r="XW4" s="59"/>
      <c r="XX4" s="59"/>
      <c r="XY4" s="59"/>
      <c r="XZ4" s="59"/>
      <c r="YA4" s="59"/>
      <c r="YB4" s="59"/>
      <c r="YC4" s="59"/>
      <c r="YD4" s="59"/>
      <c r="YE4" s="59"/>
      <c r="YF4" s="59"/>
      <c r="YG4" s="59"/>
      <c r="YH4" s="59"/>
      <c r="YI4" s="59"/>
      <c r="YJ4" s="59"/>
      <c r="YK4" s="59"/>
      <c r="YL4" s="59"/>
      <c r="YM4" s="59"/>
      <c r="YN4" s="59"/>
      <c r="YO4" s="59"/>
      <c r="YP4" s="59"/>
      <c r="YQ4" s="59"/>
      <c r="YR4" s="59"/>
      <c r="YS4" s="59"/>
      <c r="YT4" s="59"/>
      <c r="YU4" s="59"/>
      <c r="YV4" s="59"/>
      <c r="YW4" s="59"/>
      <c r="YX4" s="59"/>
      <c r="YY4" s="59"/>
      <c r="YZ4" s="59"/>
      <c r="ZA4" s="59"/>
      <c r="ZB4" s="59"/>
      <c r="ZC4" s="59"/>
      <c r="ZD4" s="59"/>
      <c r="ZE4" s="59"/>
      <c r="ZF4" s="59"/>
      <c r="ZG4" s="59"/>
      <c r="ZH4" s="59"/>
      <c r="ZI4" s="59"/>
      <c r="ZJ4" s="59"/>
      <c r="ZK4" s="59"/>
      <c r="ZL4" s="59"/>
      <c r="ZM4" s="59"/>
      <c r="ZN4" s="59"/>
      <c r="ZO4" s="59"/>
      <c r="ZP4" s="59"/>
      <c r="ZQ4" s="59"/>
      <c r="ZR4" s="59"/>
      <c r="ZS4" s="59"/>
      <c r="ZT4" s="59"/>
      <c r="ZU4" s="59"/>
      <c r="ZV4" s="59"/>
      <c r="ZW4" s="59"/>
      <c r="ZX4" s="59"/>
      <c r="ZY4" s="59"/>
      <c r="ZZ4" s="59"/>
      <c r="AAA4" s="59"/>
      <c r="AAB4" s="59"/>
      <c r="AAC4" s="59"/>
      <c r="AAD4" s="59"/>
      <c r="AAE4" s="59"/>
      <c r="AAF4" s="59"/>
      <c r="AAG4" s="59"/>
      <c r="AAH4" s="59"/>
      <c r="AAI4" s="59"/>
      <c r="AAJ4" s="59"/>
      <c r="AAK4" s="59"/>
      <c r="AAL4" s="59"/>
      <c r="AAM4" s="59"/>
      <c r="AAN4" s="59"/>
      <c r="AAO4" s="59"/>
      <c r="AAP4" s="59"/>
      <c r="AAQ4" s="59"/>
      <c r="AAR4" s="59"/>
      <c r="AAS4" s="59"/>
      <c r="AAT4" s="59"/>
      <c r="AAU4" s="59"/>
      <c r="AAV4" s="59"/>
      <c r="AAW4" s="59"/>
      <c r="AAX4" s="59"/>
      <c r="AAY4" s="59"/>
      <c r="AAZ4" s="59"/>
      <c r="ABA4" s="59"/>
      <c r="ABB4" s="59"/>
      <c r="ABC4" s="59"/>
      <c r="ABD4" s="59"/>
      <c r="ABE4" s="59"/>
      <c r="ABF4" s="59"/>
      <c r="ABG4" s="59"/>
      <c r="ABH4" s="59"/>
      <c r="ABI4" s="59"/>
      <c r="ABJ4" s="59"/>
      <c r="ABK4" s="59"/>
      <c r="ABL4" s="59"/>
      <c r="ABM4" s="59"/>
      <c r="ABN4" s="59"/>
      <c r="ABO4" s="59"/>
      <c r="ABP4" s="59"/>
      <c r="ABQ4" s="59"/>
      <c r="ABR4" s="59"/>
      <c r="ABS4" s="59"/>
      <c r="ABT4" s="59"/>
      <c r="ABU4" s="59"/>
      <c r="ABV4" s="59"/>
      <c r="ABW4" s="59"/>
      <c r="ABX4" s="59"/>
      <c r="ABY4" s="59"/>
      <c r="ABZ4" s="59"/>
      <c r="ACA4" s="59"/>
      <c r="ACB4" s="59"/>
      <c r="ACC4" s="59"/>
      <c r="ACD4" s="59"/>
      <c r="ACE4" s="59"/>
      <c r="ACF4" s="59"/>
      <c r="ACG4" s="59"/>
      <c r="ACH4" s="59"/>
      <c r="ACI4" s="59"/>
      <c r="ACJ4" s="59"/>
      <c r="ACK4" s="59"/>
      <c r="ACL4" s="59"/>
      <c r="ACM4" s="59"/>
      <c r="ACN4" s="59"/>
      <c r="ACO4" s="59"/>
      <c r="ACP4" s="59"/>
      <c r="ACQ4" s="59"/>
      <c r="ACR4" s="59"/>
      <c r="ACS4" s="59"/>
      <c r="ACT4" s="59"/>
      <c r="ACU4" s="59"/>
      <c r="ACV4" s="59"/>
      <c r="ACW4" s="59"/>
      <c r="ACX4" s="59"/>
      <c r="ACY4" s="59"/>
      <c r="ACZ4" s="59"/>
      <c r="ADA4" s="59"/>
      <c r="ADB4" s="59"/>
      <c r="ADC4" s="59"/>
      <c r="ADD4" s="59"/>
      <c r="ADE4" s="59"/>
      <c r="ADF4" s="59"/>
      <c r="ADG4" s="59"/>
      <c r="ADH4" s="59"/>
      <c r="ADI4" s="59"/>
      <c r="ADJ4" s="59"/>
      <c r="ADK4" s="59"/>
      <c r="ADL4" s="59"/>
      <c r="ADM4" s="59"/>
      <c r="ADN4" s="59"/>
      <c r="ADO4" s="59"/>
      <c r="ADP4" s="59"/>
      <c r="ADQ4" s="59"/>
      <c r="ADR4" s="59"/>
      <c r="ADS4" s="59"/>
      <c r="ADT4" s="59"/>
      <c r="ADU4" s="59"/>
      <c r="ADV4" s="59"/>
      <c r="ADW4" s="59"/>
      <c r="ADX4" s="59"/>
      <c r="ADY4" s="59"/>
      <c r="ADZ4" s="59"/>
      <c r="AEA4" s="59"/>
      <c r="AEB4" s="59"/>
      <c r="AEC4" s="59"/>
      <c r="AED4" s="59"/>
      <c r="AEE4" s="59"/>
      <c r="AEF4" s="59"/>
      <c r="AEG4" s="59"/>
      <c r="AEH4" s="59"/>
      <c r="AEI4" s="59"/>
      <c r="AEJ4" s="59"/>
      <c r="AEK4" s="59"/>
      <c r="AEL4" s="59"/>
      <c r="AEM4" s="59"/>
      <c r="AEN4" s="59"/>
      <c r="AEO4" s="59"/>
      <c r="AEP4" s="59"/>
      <c r="AEQ4" s="59"/>
      <c r="AER4" s="59"/>
      <c r="AES4" s="59"/>
      <c r="AET4" s="59"/>
      <c r="AEU4" s="59"/>
      <c r="AEV4" s="59"/>
      <c r="AEW4" s="59"/>
      <c r="AEX4" s="59"/>
      <c r="AEY4" s="59"/>
      <c r="AEZ4" s="59"/>
      <c r="AFA4" s="59"/>
      <c r="AFB4" s="59"/>
      <c r="AFC4" s="59"/>
      <c r="AFD4" s="59"/>
      <c r="AFE4" s="59"/>
      <c r="AFF4" s="59"/>
      <c r="AFG4" s="59"/>
      <c r="AFH4" s="59"/>
      <c r="AFI4" s="59"/>
      <c r="AFJ4" s="59"/>
      <c r="AFK4" s="59"/>
      <c r="AFL4" s="59"/>
      <c r="AFM4" s="59"/>
      <c r="AFN4" s="59"/>
      <c r="AFO4" s="59"/>
      <c r="AFP4" s="59"/>
      <c r="AFQ4" s="59"/>
      <c r="AFR4" s="59"/>
      <c r="AFS4" s="59"/>
      <c r="AFT4" s="59"/>
      <c r="AFU4" s="59"/>
      <c r="AFV4" s="59"/>
      <c r="AFW4" s="59"/>
      <c r="AFX4" s="59"/>
      <c r="AFY4" s="59"/>
      <c r="AFZ4" s="59"/>
      <c r="AGA4" s="59"/>
      <c r="AGB4" s="59"/>
      <c r="AGC4" s="59"/>
      <c r="AGD4" s="59"/>
      <c r="AGE4" s="59"/>
      <c r="AGF4" s="59"/>
      <c r="AGG4" s="59"/>
      <c r="AGH4" s="59"/>
      <c r="AGI4" s="59"/>
      <c r="AGJ4" s="59"/>
      <c r="AGK4" s="59"/>
      <c r="AGL4" s="59"/>
      <c r="AGM4" s="59"/>
      <c r="AGN4" s="59"/>
      <c r="AGO4" s="59"/>
      <c r="AGP4" s="59"/>
      <c r="AGQ4" s="59"/>
      <c r="AGR4" s="59"/>
      <c r="AGS4" s="59"/>
      <c r="AGT4" s="59"/>
      <c r="AGU4" s="59"/>
      <c r="AGV4" s="59"/>
      <c r="AGW4" s="59"/>
      <c r="AGX4" s="59"/>
      <c r="AGY4" s="59"/>
      <c r="AGZ4" s="59"/>
      <c r="AHA4" s="59"/>
      <c r="AHB4" s="59"/>
      <c r="AHC4" s="59"/>
      <c r="AHD4" s="59"/>
      <c r="AHE4" s="59"/>
      <c r="AHF4" s="59"/>
      <c r="AHG4" s="59"/>
      <c r="AHH4" s="59"/>
      <c r="AHI4" s="59"/>
      <c r="AHJ4" s="59"/>
      <c r="AHK4" s="59"/>
      <c r="AHL4" s="59"/>
      <c r="AHM4" s="59"/>
      <c r="AHN4" s="59"/>
      <c r="AHO4" s="59"/>
      <c r="AHP4" s="59"/>
      <c r="AHQ4" s="59"/>
      <c r="AHR4" s="59"/>
      <c r="AHS4" s="59"/>
      <c r="AHT4" s="59"/>
      <c r="AHU4" s="59"/>
      <c r="AHV4" s="59"/>
      <c r="AHW4" s="59"/>
      <c r="AHX4" s="59"/>
      <c r="AHY4" s="59"/>
      <c r="AHZ4" s="59"/>
      <c r="AIA4" s="59"/>
      <c r="AIB4" s="59"/>
      <c r="AIC4" s="59"/>
      <c r="AID4" s="59"/>
      <c r="AIE4" s="59"/>
      <c r="AIF4" s="59"/>
      <c r="AIG4" s="59"/>
      <c r="AIH4" s="59"/>
      <c r="AII4" s="59"/>
      <c r="AIJ4" s="59"/>
      <c r="AIK4" s="59"/>
      <c r="AIL4" s="59"/>
      <c r="AIM4" s="59"/>
      <c r="AIN4" s="59"/>
      <c r="AIO4" s="59"/>
      <c r="AIP4" s="59"/>
      <c r="AIQ4" s="59"/>
      <c r="AIR4" s="59"/>
      <c r="AIS4" s="59"/>
      <c r="AIT4" s="59"/>
      <c r="AIU4" s="59"/>
      <c r="AIV4" s="59"/>
      <c r="AIW4" s="59"/>
      <c r="AIX4" s="59"/>
      <c r="AIY4" s="59"/>
      <c r="AIZ4" s="59"/>
      <c r="AJA4" s="59"/>
      <c r="AJB4" s="59"/>
      <c r="AJC4" s="59"/>
      <c r="AJD4" s="59"/>
      <c r="AJE4" s="59"/>
      <c r="AJF4" s="59"/>
      <c r="AJG4" s="59"/>
      <c r="AJH4" s="59"/>
      <c r="AJI4" s="59"/>
      <c r="AJJ4" s="59"/>
      <c r="AJK4" s="59"/>
      <c r="AJL4" s="59"/>
      <c r="AJM4" s="59"/>
      <c r="AJN4" s="59"/>
      <c r="AJO4" s="59"/>
      <c r="AJP4" s="59"/>
      <c r="AJQ4" s="59"/>
      <c r="AJR4" s="59"/>
      <c r="AJS4" s="59"/>
      <c r="AJT4" s="59"/>
      <c r="AJU4" s="59"/>
      <c r="AJV4" s="59"/>
      <c r="AJW4" s="59"/>
      <c r="AJX4" s="59"/>
      <c r="AJY4" s="59"/>
      <c r="AJZ4" s="59"/>
      <c r="AKA4" s="59"/>
      <c r="AKB4" s="59"/>
      <c r="AKC4" s="59"/>
      <c r="AKD4" s="59"/>
      <c r="AKE4" s="59"/>
      <c r="AKF4" s="59"/>
      <c r="AKG4" s="59"/>
      <c r="AKH4" s="59"/>
      <c r="AKI4" s="59"/>
      <c r="AKJ4" s="59"/>
      <c r="AKK4" s="59"/>
      <c r="AKL4" s="59"/>
      <c r="AKM4" s="59"/>
      <c r="AKN4" s="59"/>
      <c r="AKO4" s="59"/>
      <c r="AKP4" s="59"/>
      <c r="AKQ4" s="59"/>
      <c r="AKR4" s="59"/>
      <c r="AKS4" s="59"/>
      <c r="AKT4" s="59"/>
      <c r="AKU4" s="59"/>
      <c r="AKV4" s="59"/>
      <c r="AKW4" s="59"/>
      <c r="AKX4" s="59"/>
      <c r="AKY4" s="59"/>
      <c r="AKZ4" s="59"/>
      <c r="ALA4" s="59"/>
      <c r="ALB4" s="59"/>
      <c r="ALC4" s="59"/>
      <c r="ALD4" s="59"/>
      <c r="ALE4" s="59"/>
      <c r="ALF4" s="59"/>
      <c r="ALG4" s="59"/>
      <c r="ALH4" s="59"/>
      <c r="ALI4" s="59"/>
      <c r="ALJ4" s="59"/>
      <c r="ALK4" s="59"/>
      <c r="ALL4" s="59"/>
      <c r="ALM4" s="59"/>
      <c r="ALN4" s="59"/>
      <c r="ALO4" s="59"/>
      <c r="ALP4" s="59"/>
      <c r="ALQ4" s="59"/>
      <c r="ALR4" s="59"/>
      <c r="ALS4" s="59"/>
      <c r="ALT4" s="59"/>
      <c r="ALU4" s="59"/>
      <c r="ALV4" s="59"/>
      <c r="ALW4" s="59"/>
      <c r="ALX4" s="59"/>
      <c r="ALY4" s="59"/>
      <c r="ALZ4" s="59"/>
      <c r="AMA4" s="59"/>
      <c r="AMB4" s="59"/>
      <c r="AMC4" s="59"/>
      <c r="AMD4" s="59"/>
      <c r="AME4" s="59"/>
      <c r="AMF4" s="59"/>
      <c r="AMG4" s="59"/>
      <c r="AMH4" s="59"/>
      <c r="AMI4" s="59"/>
      <c r="AMJ4" s="59"/>
      <c r="AMK4" s="59"/>
      <c r="AML4" s="59"/>
      <c r="AMM4" s="59"/>
      <c r="AMN4" s="59"/>
      <c r="AMO4" s="59"/>
      <c r="AMP4" s="59"/>
      <c r="AMQ4" s="59"/>
      <c r="AMR4" s="59"/>
      <c r="AMS4" s="59"/>
      <c r="AMT4" s="59"/>
      <c r="AMU4" s="59"/>
      <c r="AMV4" s="59"/>
      <c r="AMW4" s="59"/>
      <c r="AMX4" s="59"/>
      <c r="AMY4" s="59"/>
      <c r="AMZ4" s="59"/>
      <c r="ANA4" s="59"/>
      <c r="ANB4" s="59"/>
      <c r="ANC4" s="59"/>
      <c r="AND4" s="59"/>
      <c r="ANE4" s="59"/>
      <c r="ANF4" s="59"/>
      <c r="ANG4" s="59"/>
      <c r="ANH4" s="59"/>
      <c r="ANI4" s="59"/>
      <c r="ANJ4" s="59"/>
      <c r="ANK4" s="59"/>
      <c r="ANL4" s="59"/>
      <c r="ANM4" s="59"/>
      <c r="ANN4" s="59"/>
      <c r="ANO4" s="59"/>
      <c r="ANP4" s="59"/>
      <c r="ANQ4" s="59"/>
      <c r="ANR4" s="59"/>
      <c r="ANS4" s="59"/>
      <c r="ANT4" s="59"/>
      <c r="ANU4" s="59"/>
      <c r="ANV4" s="59"/>
      <c r="ANW4" s="59"/>
      <c r="ANX4" s="59"/>
      <c r="ANY4" s="59"/>
      <c r="ANZ4" s="59"/>
      <c r="AOA4" s="59"/>
      <c r="AOB4" s="59"/>
      <c r="AOC4" s="59"/>
      <c r="AOD4" s="59"/>
      <c r="AOE4" s="59"/>
      <c r="AOF4" s="59"/>
      <c r="AOG4" s="59"/>
      <c r="AOH4" s="59"/>
      <c r="AOI4" s="59"/>
      <c r="AOJ4" s="59"/>
      <c r="AOK4" s="59"/>
      <c r="AOL4" s="59"/>
      <c r="AOM4" s="59"/>
      <c r="AON4" s="59"/>
      <c r="AOO4" s="59"/>
      <c r="AOP4" s="59"/>
      <c r="AOQ4" s="59"/>
      <c r="AOR4" s="59"/>
      <c r="AOS4" s="59"/>
      <c r="AOT4" s="59"/>
      <c r="AOU4" s="59"/>
      <c r="AOV4" s="59"/>
      <c r="AOW4" s="59"/>
      <c r="AOX4" s="59"/>
      <c r="AOY4" s="59"/>
      <c r="AOZ4" s="59"/>
      <c r="APA4" s="59"/>
      <c r="APB4" s="59"/>
      <c r="APC4" s="59"/>
      <c r="APD4" s="59"/>
      <c r="APE4" s="59"/>
      <c r="APF4" s="59"/>
      <c r="APG4" s="59"/>
      <c r="APH4" s="59"/>
      <c r="API4" s="59"/>
      <c r="APJ4" s="59"/>
      <c r="APK4" s="59"/>
      <c r="APL4" s="59"/>
      <c r="APM4" s="59"/>
      <c r="APN4" s="59"/>
      <c r="APO4" s="59"/>
      <c r="APP4" s="59"/>
      <c r="APQ4" s="59"/>
      <c r="APR4" s="59"/>
      <c r="APS4" s="59"/>
      <c r="APT4" s="59"/>
      <c r="APU4" s="59"/>
      <c r="APV4" s="59"/>
      <c r="APW4" s="59"/>
      <c r="APX4" s="59"/>
      <c r="APY4" s="59"/>
      <c r="APZ4" s="59"/>
      <c r="AQA4" s="59"/>
      <c r="AQB4" s="59"/>
      <c r="AQC4" s="59"/>
      <c r="AQD4" s="59"/>
      <c r="AQE4" s="59"/>
      <c r="AQF4" s="59"/>
      <c r="AQG4" s="59"/>
      <c r="AQH4" s="59"/>
      <c r="AQI4" s="59"/>
      <c r="AQJ4" s="59"/>
      <c r="AQK4" s="59"/>
      <c r="AQL4" s="59"/>
      <c r="AQM4" s="59"/>
      <c r="AQN4" s="59"/>
      <c r="AQO4" s="59"/>
      <c r="AQP4" s="59"/>
      <c r="AQQ4" s="59"/>
      <c r="AQR4" s="59"/>
      <c r="AQS4" s="59"/>
      <c r="AQT4" s="59"/>
      <c r="AQU4" s="59"/>
      <c r="AQV4" s="59"/>
      <c r="AQW4" s="59"/>
      <c r="AQX4" s="59"/>
      <c r="AQY4" s="59"/>
      <c r="XAT4" s="59"/>
      <c r="XAU4" s="59"/>
      <c r="XAV4" s="59"/>
      <c r="XAW4" s="59"/>
    </row>
    <row r="5" spans="1:1148 16270:16278" s="57" customFormat="1" ht="12.9" x14ac:dyDescent="0.4">
      <c r="A5" s="86" t="s">
        <v>138</v>
      </c>
      <c r="B5" s="87" t="str">
        <f>IF(Register!B5="","",Register!B5)</f>
        <v>[Contractor]</v>
      </c>
      <c r="C5" s="87"/>
      <c r="D5" s="87"/>
      <c r="E5" s="87"/>
      <c r="F5" s="88"/>
      <c r="G5" s="86" t="s">
        <v>141</v>
      </c>
      <c r="H5" s="87" t="str">
        <f>Register!O5</f>
        <v>[Mix-Design]</v>
      </c>
      <c r="I5" s="87"/>
      <c r="J5" s="87"/>
      <c r="K5" s="87"/>
      <c r="L5" s="88"/>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c r="ALN5" s="60"/>
      <c r="ALO5" s="60"/>
      <c r="ALP5" s="60"/>
      <c r="ALQ5" s="60"/>
      <c r="ALR5" s="60"/>
      <c r="ALS5" s="60"/>
      <c r="ALT5" s="60"/>
      <c r="ALU5" s="60"/>
      <c r="ALV5" s="60"/>
      <c r="ALW5" s="60"/>
      <c r="ALX5" s="60"/>
      <c r="ALY5" s="60"/>
      <c r="ALZ5" s="60"/>
      <c r="AMA5" s="60"/>
      <c r="AMB5" s="60"/>
      <c r="AMC5" s="60"/>
      <c r="AMD5" s="60"/>
      <c r="AME5" s="60"/>
      <c r="AMF5" s="60"/>
      <c r="AMG5" s="60"/>
      <c r="AMH5" s="60"/>
      <c r="AMI5" s="60"/>
      <c r="AMJ5" s="60"/>
      <c r="AMK5" s="60"/>
      <c r="AML5" s="60"/>
      <c r="AMM5" s="60"/>
      <c r="AMN5" s="60"/>
      <c r="AMO5" s="60"/>
      <c r="AMP5" s="60"/>
      <c r="AMQ5" s="60"/>
      <c r="AMR5" s="60"/>
      <c r="AMS5" s="60"/>
      <c r="AMT5" s="60"/>
      <c r="AMU5" s="60"/>
      <c r="AMV5" s="60"/>
      <c r="AMW5" s="60"/>
      <c r="AMX5" s="60"/>
      <c r="AMY5" s="60"/>
      <c r="AMZ5" s="60"/>
      <c r="ANA5" s="60"/>
      <c r="ANB5" s="60"/>
      <c r="ANC5" s="60"/>
      <c r="AND5" s="60"/>
      <c r="ANE5" s="60"/>
      <c r="ANF5" s="60"/>
      <c r="ANG5" s="60"/>
      <c r="ANH5" s="60"/>
      <c r="ANI5" s="60"/>
      <c r="ANJ5" s="60"/>
      <c r="ANK5" s="60"/>
      <c r="ANL5" s="60"/>
      <c r="ANM5" s="60"/>
      <c r="ANN5" s="60"/>
      <c r="ANO5" s="60"/>
      <c r="ANP5" s="60"/>
      <c r="ANQ5" s="60"/>
      <c r="ANR5" s="60"/>
      <c r="ANS5" s="60"/>
      <c r="ANT5" s="60"/>
      <c r="ANU5" s="60"/>
      <c r="ANV5" s="60"/>
      <c r="ANW5" s="60"/>
      <c r="ANX5" s="60"/>
      <c r="ANY5" s="60"/>
      <c r="ANZ5" s="60"/>
      <c r="AOA5" s="60"/>
      <c r="AOB5" s="60"/>
      <c r="AOC5" s="60"/>
      <c r="AOD5" s="60"/>
      <c r="AOE5" s="60"/>
      <c r="AOF5" s="60"/>
      <c r="AOG5" s="60"/>
      <c r="AOH5" s="60"/>
      <c r="AOI5" s="60"/>
      <c r="AOJ5" s="60"/>
      <c r="AOK5" s="60"/>
      <c r="AOL5" s="60"/>
      <c r="AOM5" s="60"/>
      <c r="AON5" s="60"/>
      <c r="AOO5" s="60"/>
      <c r="AOP5" s="60"/>
      <c r="AOQ5" s="60"/>
      <c r="AOR5" s="60"/>
      <c r="AOS5" s="60"/>
      <c r="AOT5" s="60"/>
      <c r="AOU5" s="60"/>
      <c r="AOV5" s="60"/>
      <c r="AOW5" s="60"/>
      <c r="AOX5" s="60"/>
      <c r="AOY5" s="60"/>
      <c r="AOZ5" s="60"/>
      <c r="APA5" s="60"/>
      <c r="APB5" s="60"/>
      <c r="APC5" s="60"/>
      <c r="APD5" s="60"/>
      <c r="APE5" s="60"/>
      <c r="APF5" s="60"/>
      <c r="APG5" s="60"/>
      <c r="APH5" s="60"/>
      <c r="API5" s="60"/>
      <c r="APJ5" s="60"/>
      <c r="APK5" s="60"/>
      <c r="APL5" s="60"/>
      <c r="APM5" s="60"/>
      <c r="APN5" s="60"/>
      <c r="APO5" s="60"/>
      <c r="APP5" s="60"/>
      <c r="APQ5" s="60"/>
      <c r="APR5" s="60"/>
      <c r="APS5" s="60"/>
      <c r="APT5" s="60"/>
      <c r="APU5" s="60"/>
      <c r="APV5" s="60"/>
      <c r="APW5" s="60"/>
      <c r="APX5" s="60"/>
      <c r="APY5" s="60"/>
      <c r="APZ5" s="60"/>
      <c r="AQA5" s="60"/>
      <c r="AQB5" s="60"/>
      <c r="AQC5" s="60"/>
      <c r="AQD5" s="60"/>
      <c r="AQE5" s="60"/>
      <c r="AQF5" s="60"/>
      <c r="AQG5" s="60"/>
      <c r="AQH5" s="60"/>
      <c r="AQI5" s="60"/>
      <c r="AQJ5" s="60"/>
      <c r="AQK5" s="60"/>
      <c r="AQL5" s="60"/>
      <c r="AQM5" s="60"/>
      <c r="AQN5" s="60"/>
      <c r="AQO5" s="60"/>
      <c r="AQP5" s="60"/>
      <c r="AQQ5" s="60"/>
      <c r="AQR5" s="60"/>
      <c r="AQS5" s="60"/>
      <c r="AQT5" s="60"/>
      <c r="AQU5" s="60"/>
      <c r="AQV5" s="60"/>
      <c r="AQW5" s="60"/>
      <c r="AQX5" s="60"/>
      <c r="AQY5" s="60"/>
      <c r="XAT5" s="59"/>
      <c r="XAU5" s="59"/>
      <c r="XAV5" s="59"/>
      <c r="XAW5" s="59"/>
    </row>
    <row r="6" spans="1:1148 16270:16278" s="57" customFormat="1" ht="12.9" x14ac:dyDescent="0.4">
      <c r="A6" s="89"/>
      <c r="B6" s="90" t="str">
        <f>IF(Register!B6="","",Register!B6)</f>
        <v/>
      </c>
      <c r="C6" s="90"/>
      <c r="D6" s="90"/>
      <c r="E6" s="90"/>
      <c r="F6" s="91"/>
      <c r="G6" s="100" t="s">
        <v>142</v>
      </c>
      <c r="H6" s="101" t="str">
        <f>Register!O6</f>
        <v>[Ref.-No.]</v>
      </c>
      <c r="I6" s="101"/>
      <c r="J6" s="101"/>
      <c r="K6" s="101"/>
      <c r="L6" s="102"/>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c r="ADN6" s="61"/>
      <c r="ADO6" s="61"/>
      <c r="ADP6" s="61"/>
      <c r="ADQ6" s="61"/>
      <c r="ADR6" s="61"/>
      <c r="ADS6" s="61"/>
      <c r="ADT6" s="61"/>
      <c r="ADU6" s="61"/>
      <c r="ADV6" s="61"/>
      <c r="ADW6" s="61"/>
      <c r="ADX6" s="61"/>
      <c r="ADY6" s="61"/>
      <c r="ADZ6" s="61"/>
      <c r="AEA6" s="61"/>
      <c r="AEB6" s="61"/>
      <c r="AEC6" s="61"/>
      <c r="AED6" s="61"/>
      <c r="AEE6" s="61"/>
      <c r="AEF6" s="61"/>
      <c r="AEG6" s="61"/>
      <c r="AEH6" s="61"/>
      <c r="AEI6" s="61"/>
      <c r="AEJ6" s="61"/>
      <c r="AEK6" s="61"/>
      <c r="AEL6" s="61"/>
      <c r="AEM6" s="61"/>
      <c r="AEN6" s="61"/>
      <c r="AEO6" s="61"/>
      <c r="AEP6" s="61"/>
      <c r="AEQ6" s="61"/>
      <c r="AER6" s="61"/>
      <c r="AES6" s="61"/>
      <c r="AET6" s="61"/>
      <c r="AEU6" s="61"/>
      <c r="AEV6" s="61"/>
      <c r="AEW6" s="61"/>
      <c r="AEX6" s="61"/>
      <c r="AEY6" s="61"/>
      <c r="AEZ6" s="61"/>
      <c r="AFA6" s="61"/>
      <c r="AFB6" s="61"/>
      <c r="AFC6" s="61"/>
      <c r="AFD6" s="61"/>
      <c r="AFE6" s="61"/>
      <c r="AFF6" s="61"/>
      <c r="AFG6" s="61"/>
      <c r="AFH6" s="61"/>
      <c r="AFI6" s="61"/>
      <c r="AFJ6" s="61"/>
      <c r="AFK6" s="61"/>
      <c r="AFL6" s="61"/>
      <c r="AFM6" s="61"/>
      <c r="AFN6" s="61"/>
      <c r="AFO6" s="61"/>
      <c r="AFP6" s="61"/>
      <c r="AFQ6" s="61"/>
      <c r="AFR6" s="61"/>
      <c r="AFS6" s="61"/>
      <c r="AFT6" s="61"/>
      <c r="AFU6" s="61"/>
      <c r="AFV6" s="61"/>
      <c r="AFW6" s="61"/>
      <c r="AFX6" s="61"/>
      <c r="AFY6" s="61"/>
      <c r="AFZ6" s="61"/>
      <c r="AGA6" s="61"/>
      <c r="AGB6" s="61"/>
      <c r="AGC6" s="61"/>
      <c r="AGD6" s="61"/>
      <c r="AGE6" s="61"/>
      <c r="AGF6" s="61"/>
      <c r="AGG6" s="61"/>
      <c r="AGH6" s="61"/>
      <c r="AGI6" s="61"/>
      <c r="AGJ6" s="61"/>
      <c r="AGK6" s="61"/>
      <c r="AGL6" s="61"/>
      <c r="AGM6" s="61"/>
      <c r="AGN6" s="61"/>
      <c r="AGO6" s="61"/>
      <c r="AGP6" s="61"/>
      <c r="AGQ6" s="61"/>
      <c r="AGR6" s="61"/>
      <c r="AGS6" s="61"/>
      <c r="AGT6" s="61"/>
      <c r="AGU6" s="61"/>
      <c r="AGV6" s="61"/>
      <c r="AGW6" s="61"/>
      <c r="AGX6" s="61"/>
      <c r="AGY6" s="61"/>
      <c r="AGZ6" s="61"/>
      <c r="AHA6" s="61"/>
      <c r="AHB6" s="61"/>
      <c r="AHC6" s="61"/>
      <c r="AHD6" s="61"/>
      <c r="AHE6" s="61"/>
      <c r="AHF6" s="61"/>
      <c r="AHG6" s="61"/>
      <c r="AHH6" s="61"/>
      <c r="AHI6" s="61"/>
      <c r="AHJ6" s="61"/>
      <c r="AHK6" s="61"/>
      <c r="AHL6" s="61"/>
      <c r="AHM6" s="61"/>
      <c r="AHN6" s="61"/>
      <c r="AHO6" s="61"/>
      <c r="AHP6" s="61"/>
      <c r="AHQ6" s="61"/>
      <c r="AHR6" s="61"/>
      <c r="AHS6" s="61"/>
      <c r="AHT6" s="61"/>
      <c r="AHU6" s="61"/>
      <c r="AHV6" s="61"/>
      <c r="AHW6" s="61"/>
      <c r="AHX6" s="61"/>
      <c r="AHY6" s="61"/>
      <c r="AHZ6" s="61"/>
      <c r="AIA6" s="61"/>
      <c r="AIB6" s="61"/>
      <c r="AIC6" s="61"/>
      <c r="AID6" s="61"/>
      <c r="AIE6" s="61"/>
      <c r="AIF6" s="61"/>
      <c r="AIG6" s="61"/>
      <c r="AIH6" s="61"/>
      <c r="AII6" s="61"/>
      <c r="AIJ6" s="61"/>
      <c r="AIK6" s="61"/>
      <c r="AIL6" s="61"/>
      <c r="AIM6" s="61"/>
      <c r="AIN6" s="61"/>
      <c r="AIO6" s="61"/>
      <c r="AIP6" s="61"/>
      <c r="AIQ6" s="61"/>
      <c r="AIR6" s="61"/>
      <c r="AIS6" s="61"/>
      <c r="AIT6" s="61"/>
      <c r="AIU6" s="61"/>
      <c r="AIV6" s="61"/>
      <c r="AIW6" s="61"/>
      <c r="AIX6" s="61"/>
      <c r="AIY6" s="61"/>
      <c r="AIZ6" s="61"/>
      <c r="AJA6" s="61"/>
      <c r="AJB6" s="61"/>
      <c r="AJC6" s="61"/>
      <c r="AJD6" s="61"/>
      <c r="AJE6" s="61"/>
      <c r="AJF6" s="61"/>
      <c r="AJG6" s="61"/>
      <c r="AJH6" s="61"/>
      <c r="AJI6" s="61"/>
      <c r="AJJ6" s="61"/>
      <c r="AJK6" s="61"/>
      <c r="AJL6" s="61"/>
      <c r="AJM6" s="61"/>
      <c r="AJN6" s="61"/>
      <c r="AJO6" s="61"/>
      <c r="AJP6" s="61"/>
      <c r="AJQ6" s="61"/>
      <c r="AJR6" s="61"/>
      <c r="AJS6" s="61"/>
      <c r="AJT6" s="61"/>
      <c r="AJU6" s="61"/>
      <c r="AJV6" s="61"/>
      <c r="AJW6" s="61"/>
      <c r="AJX6" s="61"/>
      <c r="AJY6" s="61"/>
      <c r="AJZ6" s="61"/>
      <c r="AKA6" s="61"/>
      <c r="AKB6" s="61"/>
      <c r="AKC6" s="61"/>
      <c r="AKD6" s="61"/>
      <c r="AKE6" s="61"/>
      <c r="AKF6" s="61"/>
      <c r="AKG6" s="61"/>
      <c r="AKH6" s="61"/>
      <c r="AKI6" s="61"/>
      <c r="AKJ6" s="61"/>
      <c r="AKK6" s="61"/>
      <c r="AKL6" s="61"/>
      <c r="AKM6" s="61"/>
      <c r="AKN6" s="61"/>
      <c r="AKO6" s="61"/>
      <c r="AKP6" s="61"/>
      <c r="AKQ6" s="61"/>
      <c r="AKR6" s="61"/>
      <c r="AKS6" s="61"/>
      <c r="AKT6" s="61"/>
      <c r="AKU6" s="61"/>
      <c r="AKV6" s="61"/>
      <c r="AKW6" s="61"/>
      <c r="AKX6" s="61"/>
      <c r="AKY6" s="61"/>
      <c r="AKZ6" s="61"/>
      <c r="ALA6" s="61"/>
      <c r="ALB6" s="61"/>
      <c r="ALC6" s="61"/>
      <c r="ALD6" s="61"/>
      <c r="ALE6" s="61"/>
      <c r="ALF6" s="61"/>
      <c r="ALG6" s="61"/>
      <c r="ALH6" s="61"/>
      <c r="ALI6" s="61"/>
      <c r="ALJ6" s="61"/>
      <c r="ALK6" s="61"/>
      <c r="ALL6" s="61"/>
      <c r="ALM6" s="61"/>
      <c r="ALN6" s="61"/>
      <c r="ALO6" s="61"/>
      <c r="ALP6" s="61"/>
      <c r="ALQ6" s="61"/>
      <c r="ALR6" s="61"/>
      <c r="ALS6" s="61"/>
      <c r="ALT6" s="61"/>
      <c r="ALU6" s="61"/>
      <c r="ALV6" s="61"/>
      <c r="ALW6" s="61"/>
      <c r="ALX6" s="61"/>
      <c r="ALY6" s="61"/>
      <c r="ALZ6" s="61"/>
      <c r="AMA6" s="61"/>
      <c r="AMB6" s="61"/>
      <c r="AMC6" s="61"/>
      <c r="AMD6" s="61"/>
      <c r="AME6" s="61"/>
      <c r="AMF6" s="61"/>
      <c r="AMG6" s="61"/>
      <c r="AMH6" s="61"/>
      <c r="AMI6" s="61"/>
      <c r="AMJ6" s="61"/>
      <c r="AMK6" s="61"/>
      <c r="AML6" s="61"/>
      <c r="AMM6" s="61"/>
      <c r="AMN6" s="61"/>
      <c r="AMO6" s="61"/>
      <c r="AMP6" s="61"/>
      <c r="AMQ6" s="61"/>
      <c r="AMR6" s="61"/>
      <c r="AMS6" s="61"/>
      <c r="AMT6" s="61"/>
      <c r="AMU6" s="61"/>
      <c r="AMV6" s="61"/>
      <c r="AMW6" s="61"/>
      <c r="AMX6" s="61"/>
      <c r="AMY6" s="61"/>
      <c r="AMZ6" s="61"/>
      <c r="ANA6" s="61"/>
      <c r="ANB6" s="61"/>
      <c r="ANC6" s="61"/>
      <c r="AND6" s="61"/>
      <c r="ANE6" s="61"/>
      <c r="ANF6" s="61"/>
      <c r="ANG6" s="61"/>
      <c r="ANH6" s="61"/>
      <c r="ANI6" s="61"/>
      <c r="ANJ6" s="61"/>
      <c r="ANK6" s="61"/>
      <c r="ANL6" s="61"/>
      <c r="ANM6" s="61"/>
      <c r="ANN6" s="61"/>
      <c r="ANO6" s="61"/>
      <c r="ANP6" s="61"/>
      <c r="ANQ6" s="61"/>
      <c r="ANR6" s="61"/>
      <c r="ANS6" s="61"/>
      <c r="ANT6" s="61"/>
      <c r="ANU6" s="61"/>
      <c r="ANV6" s="61"/>
      <c r="ANW6" s="61"/>
      <c r="ANX6" s="61"/>
      <c r="ANY6" s="61"/>
      <c r="ANZ6" s="61"/>
      <c r="AOA6" s="61"/>
      <c r="AOB6" s="61"/>
      <c r="AOC6" s="61"/>
      <c r="AOD6" s="61"/>
      <c r="AOE6" s="61"/>
      <c r="AOF6" s="61"/>
      <c r="AOG6" s="61"/>
      <c r="AOH6" s="61"/>
      <c r="AOI6" s="61"/>
      <c r="AOJ6" s="61"/>
      <c r="AOK6" s="61"/>
      <c r="AOL6" s="61"/>
      <c r="AOM6" s="61"/>
      <c r="AON6" s="61"/>
      <c r="AOO6" s="61"/>
      <c r="AOP6" s="61"/>
      <c r="AOQ6" s="61"/>
      <c r="AOR6" s="61"/>
      <c r="AOS6" s="61"/>
      <c r="AOT6" s="61"/>
      <c r="AOU6" s="61"/>
      <c r="AOV6" s="61"/>
      <c r="AOW6" s="61"/>
      <c r="AOX6" s="61"/>
      <c r="AOY6" s="61"/>
      <c r="AOZ6" s="61"/>
      <c r="APA6" s="61"/>
      <c r="APB6" s="61"/>
      <c r="APC6" s="61"/>
      <c r="APD6" s="61"/>
      <c r="APE6" s="61"/>
      <c r="APF6" s="61"/>
      <c r="APG6" s="61"/>
      <c r="APH6" s="61"/>
      <c r="API6" s="61"/>
      <c r="APJ6" s="61"/>
      <c r="APK6" s="61"/>
      <c r="APL6" s="61"/>
      <c r="APM6" s="61"/>
      <c r="APN6" s="61"/>
      <c r="APO6" s="61"/>
      <c r="APP6" s="61"/>
      <c r="APQ6" s="61"/>
      <c r="APR6" s="61"/>
      <c r="APS6" s="61"/>
      <c r="APT6" s="61"/>
      <c r="APU6" s="61"/>
      <c r="APV6" s="61"/>
      <c r="APW6" s="61"/>
      <c r="APX6" s="61"/>
      <c r="APY6" s="61"/>
      <c r="APZ6" s="61"/>
      <c r="AQA6" s="61"/>
      <c r="AQB6" s="61"/>
      <c r="AQC6" s="61"/>
      <c r="AQD6" s="61"/>
      <c r="AQE6" s="61"/>
      <c r="AQF6" s="61"/>
      <c r="AQG6" s="61"/>
      <c r="AQH6" s="61"/>
      <c r="AQI6" s="61"/>
      <c r="AQJ6" s="61"/>
      <c r="AQK6" s="61"/>
      <c r="AQL6" s="61"/>
      <c r="AQM6" s="61"/>
      <c r="AQN6" s="61"/>
      <c r="AQO6" s="61"/>
      <c r="AQP6" s="61"/>
      <c r="AQQ6" s="61"/>
      <c r="AQR6" s="61"/>
      <c r="AQS6" s="61"/>
      <c r="AQT6" s="61"/>
      <c r="AQU6" s="61"/>
      <c r="AQV6" s="61"/>
      <c r="AQW6" s="61"/>
      <c r="AQX6" s="61"/>
      <c r="AQY6" s="61"/>
      <c r="AQZ6" s="61"/>
      <c r="ARA6" s="61"/>
      <c r="ARB6" s="61"/>
      <c r="XAW6" s="61"/>
      <c r="XAX6" s="61"/>
      <c r="XAY6" s="61"/>
      <c r="XAZ6" s="61"/>
    </row>
    <row r="7" spans="1:1148 16270:16278" ht="21" x14ac:dyDescent="0.4">
      <c r="A7" s="66" t="s">
        <v>131</v>
      </c>
      <c r="B7" s="67" t="s">
        <v>130</v>
      </c>
      <c r="C7" s="67" t="s">
        <v>132</v>
      </c>
      <c r="D7" s="67" t="s">
        <v>133</v>
      </c>
      <c r="E7" s="67" t="str">
        <f>IF(Validation!$A2="","",Validation!$A2)</f>
        <v>Supplier A</v>
      </c>
      <c r="F7" s="67" t="str">
        <f>IF(Validation!$A3="","",Validation!$A3)</f>
        <v>Supplier B</v>
      </c>
      <c r="G7" s="67" t="str">
        <f>IF(Validation!$A4="","",Validation!$A4)</f>
        <v>Supplier C</v>
      </c>
      <c r="H7" s="67" t="str">
        <f>IF(Validation!$A5="","",Validation!$A5)</f>
        <v>Supplier D</v>
      </c>
      <c r="I7" s="67" t="str">
        <f>IF(Validation!$A6="","",Validation!$A6)</f>
        <v>Supplier E</v>
      </c>
      <c r="J7" s="68" t="s">
        <v>13</v>
      </c>
      <c r="K7" s="68"/>
      <c r="L7" s="69"/>
    </row>
    <row r="8" spans="1:1148 16270:16278" s="63" customFormat="1" ht="11.7" x14ac:dyDescent="0.4">
      <c r="A8" s="70">
        <f>EOMONTH(Register!E10,-1)+1</f>
        <v>43221</v>
      </c>
      <c r="B8" s="71">
        <f>EDATE(A8,1)-1</f>
        <v>43251</v>
      </c>
      <c r="C8" s="72">
        <f ca="1">IF($A8&gt;TODAY(),"",SUMIFS(Register[QTY (m3)],Register[Pour Date],"&gt;="&amp;$A8,Register[Pour Date],"&lt;="&amp;$B8))</f>
        <v>57</v>
      </c>
      <c r="D8" s="72">
        <f ca="1">C8</f>
        <v>57</v>
      </c>
      <c r="E8" s="72">
        <f ca="1">IF($A8&gt;TODAY(),"",SUMIFS(Register[QTY (m3)],Register[Pour Date],"&gt;="&amp;$A8,Register[Pour Date],"&lt;="&amp;$B8,Register[Supplier],E$7))</f>
        <v>19</v>
      </c>
      <c r="F8" s="72">
        <f ca="1">IF($A8&gt;TODAY(),"",SUMIFS(Register[QTY (m3)],Register[Pour Date],"&gt;="&amp;$A8,Register[Pour Date],"&lt;="&amp;$B8,Register[Supplier],F$7))</f>
        <v>19</v>
      </c>
      <c r="G8" s="72">
        <f ca="1">IF($A8&gt;TODAY(),"",SUMIFS(Register[QTY (m3)],Register[Pour Date],"&gt;="&amp;$A8,Register[Pour Date],"&lt;="&amp;$B8,Register[Supplier],G$7))</f>
        <v>19</v>
      </c>
      <c r="H8" s="72">
        <f ca="1">IF($A8&gt;TODAY(),"",SUMIFS(Register[QTY (m3)],Register[Pour Date],"&gt;="&amp;$A8,Register[Pour Date],"&lt;="&amp;$B8,Register[Supplier],H$7))</f>
        <v>0</v>
      </c>
      <c r="I8" s="72">
        <f ca="1">IF($A8&gt;TODAY(),"",SUMIFS(Register[QTY (m3)],Register[Pour Date],"&gt;="&amp;$A8,Register[Pour Date],"&lt;="&amp;$B8,Register[Supplier],I$7))</f>
        <v>0</v>
      </c>
      <c r="J8" s="73"/>
      <c r="K8" s="73"/>
      <c r="L8" s="74"/>
    </row>
    <row r="9" spans="1:1148 16270:16278" s="63" customFormat="1" ht="11.7" x14ac:dyDescent="0.4">
      <c r="A9" s="70">
        <f ca="1">IFERROR(IF(EDATE(A8,1)&gt;TODAY(),"",EDATE(A8,1)),"")</f>
        <v>43252</v>
      </c>
      <c r="B9" s="71">
        <f ca="1">IFERROR(EDATE(A9,1)-1,"")</f>
        <v>43281</v>
      </c>
      <c r="C9" s="72">
        <f ca="1">IF($A9&gt;TODAY(),"",SUMIFS(Register[QTY (m3)],Register[Pour Date],"&gt;="&amp;$A9,Register[Pour Date],"&lt;="&amp;$B9))</f>
        <v>141</v>
      </c>
      <c r="D9" s="72">
        <f ca="1">IF(C9="","",D8+C9)</f>
        <v>198</v>
      </c>
      <c r="E9" s="72">
        <f ca="1">IF($A9&gt;TODAY(),"",SUMIFS(Register[QTY (m3)],Register[Pour Date],"&gt;="&amp;$A9,Register[Pour Date],"&lt;="&amp;$B9,Register[Supplier],E$7))</f>
        <v>19</v>
      </c>
      <c r="F9" s="72">
        <f ca="1">IF($A9&gt;TODAY(),"",SUMIFS(Register[QTY (m3)],Register[Pour Date],"&gt;="&amp;$A9,Register[Pour Date],"&lt;="&amp;$B9,Register[Supplier],F$7))</f>
        <v>19</v>
      </c>
      <c r="G9" s="72">
        <f ca="1">IF($A9&gt;TODAY(),"",SUMIFS(Register[QTY (m3)],Register[Pour Date],"&gt;="&amp;$A9,Register[Pour Date],"&lt;="&amp;$B9,Register[Supplier],G$7))</f>
        <v>19</v>
      </c>
      <c r="H9" s="72">
        <f ca="1">IF($A9&gt;TODAY(),"",SUMIFS(Register[QTY (m3)],Register[Pour Date],"&gt;="&amp;$A9,Register[Pour Date],"&lt;="&amp;$B9,Register[Supplier],H$7))</f>
        <v>38</v>
      </c>
      <c r="I9" s="72">
        <f ca="1">IF($A9&gt;TODAY(),"",SUMIFS(Register[QTY (m3)],Register[Pour Date],"&gt;="&amp;$A9,Register[Pour Date],"&lt;="&amp;$B9,Register[Supplier],I$7))</f>
        <v>46</v>
      </c>
      <c r="J9" s="73"/>
      <c r="K9" s="73"/>
      <c r="L9" s="74"/>
    </row>
    <row r="10" spans="1:1148 16270:16278" s="63" customFormat="1" ht="11.7" x14ac:dyDescent="0.4">
      <c r="A10" s="70" t="str">
        <f t="shared" ref="A10:A31" ca="1" si="0">IFERROR(IF(EDATE(A9,1)&gt;TODAY(),"",EDATE(A9,1)),"")</f>
        <v/>
      </c>
      <c r="B10" s="71" t="str">
        <f t="shared" ref="B10:B31" ca="1" si="1">IFERROR(EDATE(A10,1)-1,"")</f>
        <v/>
      </c>
      <c r="C10" s="72" t="str">
        <f ca="1">IF($A10&gt;TODAY(),"",SUMIFS(Register[QTY (m3)],Register[Pour Date],"&gt;="&amp;$A10,Register[Pour Date],"&lt;="&amp;$B10))</f>
        <v/>
      </c>
      <c r="D10" s="72" t="str">
        <f ca="1">IF(C10="","",D9+C10)</f>
        <v/>
      </c>
      <c r="E10" s="72" t="str">
        <f ca="1">IF($A10&gt;TODAY(),"",SUMIFS(Register[QTY (m3)],Register[Pour Date],"&gt;="&amp;$A10,Register[Pour Date],"&lt;="&amp;$B10,Register[Supplier],E$7))</f>
        <v/>
      </c>
      <c r="F10" s="72" t="str">
        <f ca="1">IF($A10&gt;TODAY(),"",SUMIFS(Register[QTY (m3)],Register[Pour Date],"&gt;="&amp;$A10,Register[Pour Date],"&lt;="&amp;$B10,Register[Supplier],F$7))</f>
        <v/>
      </c>
      <c r="G10" s="72" t="str">
        <f ca="1">IF($A10&gt;TODAY(),"",SUMIFS(Register[QTY (m3)],Register[Pour Date],"&gt;="&amp;$A10,Register[Pour Date],"&lt;="&amp;$B10,Register[Supplier],G$7))</f>
        <v/>
      </c>
      <c r="H10" s="72" t="str">
        <f ca="1">IF($A10&gt;TODAY(),"",SUMIFS(Register[QTY (m3)],Register[Pour Date],"&gt;="&amp;$A10,Register[Pour Date],"&lt;="&amp;$B10,Register[Supplier],H$7))</f>
        <v/>
      </c>
      <c r="I10" s="72" t="str">
        <f ca="1">IF($A10&gt;TODAY(),"",SUMIFS(Register[QTY (m3)],Register[Pour Date],"&gt;="&amp;$A10,Register[Pour Date],"&lt;="&amp;$B10,Register[Supplier],I$7))</f>
        <v/>
      </c>
      <c r="J10" s="73"/>
      <c r="K10" s="73"/>
      <c r="L10" s="74"/>
    </row>
    <row r="11" spans="1:1148 16270:16278" s="63" customFormat="1" ht="11.7" x14ac:dyDescent="0.4">
      <c r="A11" s="70" t="str">
        <f t="shared" ca="1" si="0"/>
        <v/>
      </c>
      <c r="B11" s="71" t="str">
        <f t="shared" ca="1" si="1"/>
        <v/>
      </c>
      <c r="C11" s="72" t="str">
        <f ca="1">IF($A11&gt;TODAY(),"",SUMIFS(Register[QTY (m3)],Register[Pour Date],"&gt;="&amp;$A11,Register[Pour Date],"&lt;="&amp;$B11))</f>
        <v/>
      </c>
      <c r="D11" s="72" t="str">
        <f ca="1">IF(C11="","",D10+C11)</f>
        <v/>
      </c>
      <c r="E11" s="72" t="str">
        <f ca="1">IF($A11&gt;TODAY(),"",SUMIFS(Register[QTY (m3)],Register[Pour Date],"&gt;="&amp;$A11,Register[Pour Date],"&lt;="&amp;$B11,Register[Supplier],E$7))</f>
        <v/>
      </c>
      <c r="F11" s="72" t="str">
        <f ca="1">IF($A11&gt;TODAY(),"",SUMIFS(Register[QTY (m3)],Register[Pour Date],"&gt;="&amp;$A11,Register[Pour Date],"&lt;="&amp;$B11,Register[Supplier],F$7))</f>
        <v/>
      </c>
      <c r="G11" s="72" t="str">
        <f ca="1">IF($A11&gt;TODAY(),"",SUMIFS(Register[QTY (m3)],Register[Pour Date],"&gt;="&amp;$A11,Register[Pour Date],"&lt;="&amp;$B11,Register[Supplier],G$7))</f>
        <v/>
      </c>
      <c r="H11" s="72" t="str">
        <f ca="1">IF($A11&gt;TODAY(),"",SUMIFS(Register[QTY (m3)],Register[Pour Date],"&gt;="&amp;$A11,Register[Pour Date],"&lt;="&amp;$B11,Register[Supplier],H$7))</f>
        <v/>
      </c>
      <c r="I11" s="72" t="str">
        <f ca="1">IF($A11&gt;TODAY(),"",SUMIFS(Register[QTY (m3)],Register[Pour Date],"&gt;="&amp;$A11,Register[Pour Date],"&lt;="&amp;$B11,Register[Supplier],I$7))</f>
        <v/>
      </c>
      <c r="J11" s="73"/>
      <c r="K11" s="73"/>
      <c r="L11" s="74"/>
    </row>
    <row r="12" spans="1:1148 16270:16278" s="63" customFormat="1" ht="11.7" x14ac:dyDescent="0.4">
      <c r="A12" s="70" t="str">
        <f t="shared" ca="1" si="0"/>
        <v/>
      </c>
      <c r="B12" s="71" t="str">
        <f t="shared" ca="1" si="1"/>
        <v/>
      </c>
      <c r="C12" s="72" t="str">
        <f ca="1">IF($A12&gt;TODAY(),"",SUMIFS(Register[QTY (m3)],Register[Pour Date],"&gt;="&amp;$A12,Register[Pour Date],"&lt;="&amp;$B12))</f>
        <v/>
      </c>
      <c r="D12" s="72" t="str">
        <f ca="1">IF(C12="","",D11+C12)</f>
        <v/>
      </c>
      <c r="E12" s="72" t="str">
        <f ca="1">IF($A12&gt;TODAY(),"",SUMIFS(Register[QTY (m3)],Register[Pour Date],"&gt;="&amp;$A12,Register[Pour Date],"&lt;="&amp;$B12,Register[Supplier],E$7))</f>
        <v/>
      </c>
      <c r="F12" s="72" t="str">
        <f ca="1">IF($A12&gt;TODAY(),"",SUMIFS(Register[QTY (m3)],Register[Pour Date],"&gt;="&amp;$A12,Register[Pour Date],"&lt;="&amp;$B12,Register[Supplier],F$7))</f>
        <v/>
      </c>
      <c r="G12" s="72" t="str">
        <f ca="1">IF($A12&gt;TODAY(),"",SUMIFS(Register[QTY (m3)],Register[Pour Date],"&gt;="&amp;$A12,Register[Pour Date],"&lt;="&amp;$B12,Register[Supplier],G$7))</f>
        <v/>
      </c>
      <c r="H12" s="72" t="str">
        <f ca="1">IF($A12&gt;TODAY(),"",SUMIFS(Register[QTY (m3)],Register[Pour Date],"&gt;="&amp;$A12,Register[Pour Date],"&lt;="&amp;$B12,Register[Supplier],H$7))</f>
        <v/>
      </c>
      <c r="I12" s="72" t="str">
        <f ca="1">IF($A12&gt;TODAY(),"",SUMIFS(Register[QTY (m3)],Register[Pour Date],"&gt;="&amp;$A12,Register[Pour Date],"&lt;="&amp;$B12,Register[Supplier],I$7))</f>
        <v/>
      </c>
      <c r="J12" s="73"/>
      <c r="K12" s="73"/>
      <c r="L12" s="74"/>
    </row>
    <row r="13" spans="1:1148 16270:16278" s="63" customFormat="1" ht="11.7" x14ac:dyDescent="0.4">
      <c r="A13" s="70" t="str">
        <f t="shared" ca="1" si="0"/>
        <v/>
      </c>
      <c r="B13" s="71" t="str">
        <f t="shared" ca="1" si="1"/>
        <v/>
      </c>
      <c r="C13" s="72" t="str">
        <f ca="1">IF($A13&gt;TODAY(),"",SUMIFS(Register[QTY (m3)],Register[Pour Date],"&gt;="&amp;$A13,Register[Pour Date],"&lt;="&amp;$B13))</f>
        <v/>
      </c>
      <c r="D13" s="72" t="str">
        <f ca="1">IF(C13="","",D12+C13)</f>
        <v/>
      </c>
      <c r="E13" s="72" t="str">
        <f ca="1">IF($A13&gt;TODAY(),"",SUMIFS(Register[QTY (m3)],Register[Pour Date],"&gt;="&amp;$A13,Register[Pour Date],"&lt;="&amp;$B13,Register[Supplier],E$7))</f>
        <v/>
      </c>
      <c r="F13" s="72" t="str">
        <f ca="1">IF($A13&gt;TODAY(),"",SUMIFS(Register[QTY (m3)],Register[Pour Date],"&gt;="&amp;$A13,Register[Pour Date],"&lt;="&amp;$B13,Register[Supplier],F$7))</f>
        <v/>
      </c>
      <c r="G13" s="72" t="str">
        <f ca="1">IF($A13&gt;TODAY(),"",SUMIFS(Register[QTY (m3)],Register[Pour Date],"&gt;="&amp;$A13,Register[Pour Date],"&lt;="&amp;$B13,Register[Supplier],G$7))</f>
        <v/>
      </c>
      <c r="H13" s="72" t="str">
        <f ca="1">IF($A13&gt;TODAY(),"",SUMIFS(Register[QTY (m3)],Register[Pour Date],"&gt;="&amp;$A13,Register[Pour Date],"&lt;="&amp;$B13,Register[Supplier],H$7))</f>
        <v/>
      </c>
      <c r="I13" s="72" t="str">
        <f ca="1">IF($A13&gt;TODAY(),"",SUMIFS(Register[QTY (m3)],Register[Pour Date],"&gt;="&amp;$A13,Register[Pour Date],"&lt;="&amp;$B13,Register[Supplier],I$7))</f>
        <v/>
      </c>
      <c r="J13" s="73"/>
      <c r="K13" s="73"/>
      <c r="L13" s="74"/>
    </row>
    <row r="14" spans="1:1148 16270:16278" s="63" customFormat="1" ht="11.7" x14ac:dyDescent="0.4">
      <c r="A14" s="70" t="str">
        <f t="shared" ca="1" si="0"/>
        <v/>
      </c>
      <c r="B14" s="71" t="str">
        <f t="shared" ca="1" si="1"/>
        <v/>
      </c>
      <c r="C14" s="72" t="str">
        <f ca="1">IF($A14&gt;TODAY(),"",SUMIFS(Register[QTY (m3)],Register[Pour Date],"&gt;="&amp;$A14,Register[Pour Date],"&lt;="&amp;$B14))</f>
        <v/>
      </c>
      <c r="D14" s="72" t="str">
        <f ca="1">IF(C14="","",D13+C14)</f>
        <v/>
      </c>
      <c r="E14" s="72" t="str">
        <f ca="1">IF($A14&gt;TODAY(),"",SUMIFS(Register[QTY (m3)],Register[Pour Date],"&gt;="&amp;$A14,Register[Pour Date],"&lt;="&amp;$B14,Register[Supplier],E$7))</f>
        <v/>
      </c>
      <c r="F14" s="72" t="str">
        <f ca="1">IF($A14&gt;TODAY(),"",SUMIFS(Register[QTY (m3)],Register[Pour Date],"&gt;="&amp;$A14,Register[Pour Date],"&lt;="&amp;$B14,Register[Supplier],F$7))</f>
        <v/>
      </c>
      <c r="G14" s="72" t="str">
        <f ca="1">IF($A14&gt;TODAY(),"",SUMIFS(Register[QTY (m3)],Register[Pour Date],"&gt;="&amp;$A14,Register[Pour Date],"&lt;="&amp;$B14,Register[Supplier],G$7))</f>
        <v/>
      </c>
      <c r="H14" s="72" t="str">
        <f ca="1">IF($A14&gt;TODAY(),"",SUMIFS(Register[QTY (m3)],Register[Pour Date],"&gt;="&amp;$A14,Register[Pour Date],"&lt;="&amp;$B14,Register[Supplier],H$7))</f>
        <v/>
      </c>
      <c r="I14" s="72" t="str">
        <f ca="1">IF($A14&gt;TODAY(),"",SUMIFS(Register[QTY (m3)],Register[Pour Date],"&gt;="&amp;$A14,Register[Pour Date],"&lt;="&amp;$B14,Register[Supplier],I$7))</f>
        <v/>
      </c>
      <c r="J14" s="73"/>
      <c r="K14" s="73"/>
      <c r="L14" s="74"/>
    </row>
    <row r="15" spans="1:1148 16270:16278" s="63" customFormat="1" ht="11.7" x14ac:dyDescent="0.4">
      <c r="A15" s="70" t="str">
        <f t="shared" ca="1" si="0"/>
        <v/>
      </c>
      <c r="B15" s="71" t="str">
        <f t="shared" ca="1" si="1"/>
        <v/>
      </c>
      <c r="C15" s="72" t="str">
        <f ca="1">IF($A15&gt;TODAY(),"",SUMIFS(Register[QTY (m3)],Register[Pour Date],"&gt;="&amp;$A15,Register[Pour Date],"&lt;="&amp;$B15))</f>
        <v/>
      </c>
      <c r="D15" s="72" t="str">
        <f ca="1">IF(C15="","",D14+C15)</f>
        <v/>
      </c>
      <c r="E15" s="72" t="str">
        <f ca="1">IF($A15&gt;TODAY(),"",SUMIFS(Register[QTY (m3)],Register[Pour Date],"&gt;="&amp;$A15,Register[Pour Date],"&lt;="&amp;$B15,Register[Supplier],E$7))</f>
        <v/>
      </c>
      <c r="F15" s="72" t="str">
        <f ca="1">IF($A15&gt;TODAY(),"",SUMIFS(Register[QTY (m3)],Register[Pour Date],"&gt;="&amp;$A15,Register[Pour Date],"&lt;="&amp;$B15,Register[Supplier],F$7))</f>
        <v/>
      </c>
      <c r="G15" s="72" t="str">
        <f ca="1">IF($A15&gt;TODAY(),"",SUMIFS(Register[QTY (m3)],Register[Pour Date],"&gt;="&amp;$A15,Register[Pour Date],"&lt;="&amp;$B15,Register[Supplier],G$7))</f>
        <v/>
      </c>
      <c r="H15" s="72" t="str">
        <f ca="1">IF($A15&gt;TODAY(),"",SUMIFS(Register[QTY (m3)],Register[Pour Date],"&gt;="&amp;$A15,Register[Pour Date],"&lt;="&amp;$B15,Register[Supplier],H$7))</f>
        <v/>
      </c>
      <c r="I15" s="72" t="str">
        <f ca="1">IF($A15&gt;TODAY(),"",SUMIFS(Register[QTY (m3)],Register[Pour Date],"&gt;="&amp;$A15,Register[Pour Date],"&lt;="&amp;$B15,Register[Supplier],I$7))</f>
        <v/>
      </c>
      <c r="J15" s="73"/>
      <c r="K15" s="73"/>
      <c r="L15" s="74"/>
    </row>
    <row r="16" spans="1:1148 16270:16278" s="63" customFormat="1" ht="11.7" x14ac:dyDescent="0.4">
      <c r="A16" s="70" t="str">
        <f t="shared" ca="1" si="0"/>
        <v/>
      </c>
      <c r="B16" s="71" t="str">
        <f t="shared" ca="1" si="1"/>
        <v/>
      </c>
      <c r="C16" s="72" t="str">
        <f ca="1">IF($A16&gt;TODAY(),"",SUMIFS(Register[QTY (m3)],Register[Pour Date],"&gt;="&amp;$A16,Register[Pour Date],"&lt;="&amp;$B16))</f>
        <v/>
      </c>
      <c r="D16" s="72" t="str">
        <f ca="1">IF(C16="","",D15+C16)</f>
        <v/>
      </c>
      <c r="E16" s="72" t="str">
        <f ca="1">IF($A16&gt;TODAY(),"",SUMIFS(Register[QTY (m3)],Register[Pour Date],"&gt;="&amp;$A16,Register[Pour Date],"&lt;="&amp;$B16,Register[Supplier],E$7))</f>
        <v/>
      </c>
      <c r="F16" s="72" t="str">
        <f ca="1">IF($A16&gt;TODAY(),"",SUMIFS(Register[QTY (m3)],Register[Pour Date],"&gt;="&amp;$A16,Register[Pour Date],"&lt;="&amp;$B16,Register[Supplier],F$7))</f>
        <v/>
      </c>
      <c r="G16" s="72" t="str">
        <f ca="1">IF($A16&gt;TODAY(),"",SUMIFS(Register[QTY (m3)],Register[Pour Date],"&gt;="&amp;$A16,Register[Pour Date],"&lt;="&amp;$B16,Register[Supplier],G$7))</f>
        <v/>
      </c>
      <c r="H16" s="72" t="str">
        <f ca="1">IF($A16&gt;TODAY(),"",SUMIFS(Register[QTY (m3)],Register[Pour Date],"&gt;="&amp;$A16,Register[Pour Date],"&lt;="&amp;$B16,Register[Supplier],H$7))</f>
        <v/>
      </c>
      <c r="I16" s="72" t="str">
        <f ca="1">IF($A16&gt;TODAY(),"",SUMIFS(Register[QTY (m3)],Register[Pour Date],"&gt;="&amp;$A16,Register[Pour Date],"&lt;="&amp;$B16,Register[Supplier],I$7))</f>
        <v/>
      </c>
      <c r="J16" s="73"/>
      <c r="K16" s="73"/>
      <c r="L16" s="74"/>
    </row>
    <row r="17" spans="1:12" s="63" customFormat="1" ht="11.7" x14ac:dyDescent="0.4">
      <c r="A17" s="70" t="str">
        <f t="shared" ca="1" si="0"/>
        <v/>
      </c>
      <c r="B17" s="71" t="str">
        <f t="shared" ca="1" si="1"/>
        <v/>
      </c>
      <c r="C17" s="72" t="str">
        <f ca="1">IF($A17&gt;TODAY(),"",SUMIFS(Register[QTY (m3)],Register[Pour Date],"&gt;="&amp;$A17,Register[Pour Date],"&lt;="&amp;$B17))</f>
        <v/>
      </c>
      <c r="D17" s="72" t="str">
        <f ca="1">IF(C17="","",D16+C17)</f>
        <v/>
      </c>
      <c r="E17" s="72" t="str">
        <f ca="1">IF($A17&gt;TODAY(),"",SUMIFS(Register[QTY (m3)],Register[Pour Date],"&gt;="&amp;$A17,Register[Pour Date],"&lt;="&amp;$B17,Register[Supplier],E$7))</f>
        <v/>
      </c>
      <c r="F17" s="72" t="str">
        <f ca="1">IF($A17&gt;TODAY(),"",SUMIFS(Register[QTY (m3)],Register[Pour Date],"&gt;="&amp;$A17,Register[Pour Date],"&lt;="&amp;$B17,Register[Supplier],F$7))</f>
        <v/>
      </c>
      <c r="G17" s="72" t="str">
        <f ca="1">IF($A17&gt;TODAY(),"",SUMIFS(Register[QTY (m3)],Register[Pour Date],"&gt;="&amp;$A17,Register[Pour Date],"&lt;="&amp;$B17,Register[Supplier],G$7))</f>
        <v/>
      </c>
      <c r="H17" s="72" t="str">
        <f ca="1">IF($A17&gt;TODAY(),"",SUMIFS(Register[QTY (m3)],Register[Pour Date],"&gt;="&amp;$A17,Register[Pour Date],"&lt;="&amp;$B17,Register[Supplier],H$7))</f>
        <v/>
      </c>
      <c r="I17" s="72" t="str">
        <f ca="1">IF($A17&gt;TODAY(),"",SUMIFS(Register[QTY (m3)],Register[Pour Date],"&gt;="&amp;$A17,Register[Pour Date],"&lt;="&amp;$B17,Register[Supplier],I$7))</f>
        <v/>
      </c>
      <c r="J17" s="73"/>
      <c r="K17" s="73"/>
      <c r="L17" s="74"/>
    </row>
    <row r="18" spans="1:12" s="63" customFormat="1" ht="11.7" x14ac:dyDescent="0.4">
      <c r="A18" s="70" t="str">
        <f t="shared" ca="1" si="0"/>
        <v/>
      </c>
      <c r="B18" s="71" t="str">
        <f t="shared" ca="1" si="1"/>
        <v/>
      </c>
      <c r="C18" s="72" t="str">
        <f ca="1">IF($A18&gt;TODAY(),"",SUMIFS(Register[QTY (m3)],Register[Pour Date],"&gt;="&amp;$A18,Register[Pour Date],"&lt;="&amp;$B18))</f>
        <v/>
      </c>
      <c r="D18" s="72" t="str">
        <f ca="1">IF(C18="","",D17+C18)</f>
        <v/>
      </c>
      <c r="E18" s="72" t="str">
        <f ca="1">IF($A18&gt;TODAY(),"",SUMIFS(Register[QTY (m3)],Register[Pour Date],"&gt;="&amp;$A18,Register[Pour Date],"&lt;="&amp;$B18,Register[Supplier],E$7))</f>
        <v/>
      </c>
      <c r="F18" s="72" t="str">
        <f ca="1">IF($A18&gt;TODAY(),"",SUMIFS(Register[QTY (m3)],Register[Pour Date],"&gt;="&amp;$A18,Register[Pour Date],"&lt;="&amp;$B18,Register[Supplier],F$7))</f>
        <v/>
      </c>
      <c r="G18" s="72" t="str">
        <f ca="1">IF($A18&gt;TODAY(),"",SUMIFS(Register[QTY (m3)],Register[Pour Date],"&gt;="&amp;$A18,Register[Pour Date],"&lt;="&amp;$B18,Register[Supplier],G$7))</f>
        <v/>
      </c>
      <c r="H18" s="72" t="str">
        <f ca="1">IF($A18&gt;TODAY(),"",SUMIFS(Register[QTY (m3)],Register[Pour Date],"&gt;="&amp;$A18,Register[Pour Date],"&lt;="&amp;$B18,Register[Supplier],H$7))</f>
        <v/>
      </c>
      <c r="I18" s="72" t="str">
        <f ca="1">IF($A18&gt;TODAY(),"",SUMIFS(Register[QTY (m3)],Register[Pour Date],"&gt;="&amp;$A18,Register[Pour Date],"&lt;="&amp;$B18,Register[Supplier],I$7))</f>
        <v/>
      </c>
      <c r="J18" s="73"/>
      <c r="K18" s="73"/>
      <c r="L18" s="74"/>
    </row>
    <row r="19" spans="1:12" s="63" customFormat="1" ht="11.7" x14ac:dyDescent="0.4">
      <c r="A19" s="70" t="str">
        <f t="shared" ca="1" si="0"/>
        <v/>
      </c>
      <c r="B19" s="71" t="str">
        <f t="shared" ca="1" si="1"/>
        <v/>
      </c>
      <c r="C19" s="72" t="str">
        <f ca="1">IF($A19&gt;TODAY(),"",SUMIFS(Register[QTY (m3)],Register[Pour Date],"&gt;="&amp;$A19,Register[Pour Date],"&lt;="&amp;$B19))</f>
        <v/>
      </c>
      <c r="D19" s="72" t="str">
        <f ca="1">IF(C19="","",D18+C19)</f>
        <v/>
      </c>
      <c r="E19" s="72" t="str">
        <f ca="1">IF($A19&gt;TODAY(),"",SUMIFS(Register[QTY (m3)],Register[Pour Date],"&gt;="&amp;$A19,Register[Pour Date],"&lt;="&amp;$B19,Register[Supplier],E$7))</f>
        <v/>
      </c>
      <c r="F19" s="72" t="str">
        <f ca="1">IF($A19&gt;TODAY(),"",SUMIFS(Register[QTY (m3)],Register[Pour Date],"&gt;="&amp;$A19,Register[Pour Date],"&lt;="&amp;$B19,Register[Supplier],F$7))</f>
        <v/>
      </c>
      <c r="G19" s="72" t="str">
        <f ca="1">IF($A19&gt;TODAY(),"",SUMIFS(Register[QTY (m3)],Register[Pour Date],"&gt;="&amp;$A19,Register[Pour Date],"&lt;="&amp;$B19,Register[Supplier],G$7))</f>
        <v/>
      </c>
      <c r="H19" s="72" t="str">
        <f ca="1">IF($A19&gt;TODAY(),"",SUMIFS(Register[QTY (m3)],Register[Pour Date],"&gt;="&amp;$A19,Register[Pour Date],"&lt;="&amp;$B19,Register[Supplier],H$7))</f>
        <v/>
      </c>
      <c r="I19" s="72" t="str">
        <f ca="1">IF($A19&gt;TODAY(),"",SUMIFS(Register[QTY (m3)],Register[Pour Date],"&gt;="&amp;$A19,Register[Pour Date],"&lt;="&amp;$B19,Register[Supplier],I$7))</f>
        <v/>
      </c>
      <c r="J19" s="73"/>
      <c r="K19" s="73"/>
      <c r="L19" s="74"/>
    </row>
    <row r="20" spans="1:12" s="63" customFormat="1" ht="11.7" x14ac:dyDescent="0.4">
      <c r="A20" s="70" t="str">
        <f t="shared" ca="1" si="0"/>
        <v/>
      </c>
      <c r="B20" s="71" t="str">
        <f t="shared" ca="1" si="1"/>
        <v/>
      </c>
      <c r="C20" s="72" t="str">
        <f ca="1">IF($A20&gt;TODAY(),"",SUMIFS(Register[QTY (m3)],Register[Pour Date],"&gt;="&amp;$A20,Register[Pour Date],"&lt;="&amp;$B20))</f>
        <v/>
      </c>
      <c r="D20" s="72" t="str">
        <f ca="1">IF(C20="","",D19+C20)</f>
        <v/>
      </c>
      <c r="E20" s="72" t="str">
        <f ca="1">IF($A20&gt;TODAY(),"",SUMIFS(Register[QTY (m3)],Register[Pour Date],"&gt;="&amp;$A20,Register[Pour Date],"&lt;="&amp;$B20,Register[Supplier],E$7))</f>
        <v/>
      </c>
      <c r="F20" s="72" t="str">
        <f ca="1">IF($A20&gt;TODAY(),"",SUMIFS(Register[QTY (m3)],Register[Pour Date],"&gt;="&amp;$A20,Register[Pour Date],"&lt;="&amp;$B20,Register[Supplier],F$7))</f>
        <v/>
      </c>
      <c r="G20" s="72" t="str">
        <f ca="1">IF($A20&gt;TODAY(),"",SUMIFS(Register[QTY (m3)],Register[Pour Date],"&gt;="&amp;$A20,Register[Pour Date],"&lt;="&amp;$B20,Register[Supplier],G$7))</f>
        <v/>
      </c>
      <c r="H20" s="72" t="str">
        <f ca="1">IF($A20&gt;TODAY(),"",SUMIFS(Register[QTY (m3)],Register[Pour Date],"&gt;="&amp;$A20,Register[Pour Date],"&lt;="&amp;$B20,Register[Supplier],H$7))</f>
        <v/>
      </c>
      <c r="I20" s="72" t="str">
        <f ca="1">IF($A20&gt;TODAY(),"",SUMIFS(Register[QTY (m3)],Register[Pour Date],"&gt;="&amp;$A20,Register[Pour Date],"&lt;="&amp;$B20,Register[Supplier],I$7))</f>
        <v/>
      </c>
      <c r="J20" s="73"/>
      <c r="K20" s="73"/>
      <c r="L20" s="74"/>
    </row>
    <row r="21" spans="1:12" s="63" customFormat="1" ht="11.7" x14ac:dyDescent="0.4">
      <c r="A21" s="70" t="str">
        <f t="shared" ca="1" si="0"/>
        <v/>
      </c>
      <c r="B21" s="71" t="str">
        <f t="shared" ca="1" si="1"/>
        <v/>
      </c>
      <c r="C21" s="72" t="str">
        <f ca="1">IF($A21&gt;TODAY(),"",SUMIFS(Register[QTY (m3)],Register[Pour Date],"&gt;="&amp;$A21,Register[Pour Date],"&lt;="&amp;$B21))</f>
        <v/>
      </c>
      <c r="D21" s="72" t="str">
        <f ca="1">IF(C21="","",D20+C21)</f>
        <v/>
      </c>
      <c r="E21" s="72" t="str">
        <f ca="1">IF($A21&gt;TODAY(),"",SUMIFS(Register[QTY (m3)],Register[Pour Date],"&gt;="&amp;$A21,Register[Pour Date],"&lt;="&amp;$B21,Register[Supplier],E$7))</f>
        <v/>
      </c>
      <c r="F21" s="72" t="str">
        <f ca="1">IF($A21&gt;TODAY(),"",SUMIFS(Register[QTY (m3)],Register[Pour Date],"&gt;="&amp;$A21,Register[Pour Date],"&lt;="&amp;$B21,Register[Supplier],F$7))</f>
        <v/>
      </c>
      <c r="G21" s="72" t="str">
        <f ca="1">IF($A21&gt;TODAY(),"",SUMIFS(Register[QTY (m3)],Register[Pour Date],"&gt;="&amp;$A21,Register[Pour Date],"&lt;="&amp;$B21,Register[Supplier],G$7))</f>
        <v/>
      </c>
      <c r="H21" s="72" t="str">
        <f ca="1">IF($A21&gt;TODAY(),"",SUMIFS(Register[QTY (m3)],Register[Pour Date],"&gt;="&amp;$A21,Register[Pour Date],"&lt;="&amp;$B21,Register[Supplier],H$7))</f>
        <v/>
      </c>
      <c r="I21" s="72" t="str">
        <f ca="1">IF($A21&gt;TODAY(),"",SUMIFS(Register[QTY (m3)],Register[Pour Date],"&gt;="&amp;$A21,Register[Pour Date],"&lt;="&amp;$B21,Register[Supplier],I$7))</f>
        <v/>
      </c>
      <c r="J21" s="73"/>
      <c r="K21" s="73"/>
      <c r="L21" s="74"/>
    </row>
    <row r="22" spans="1:12" s="63" customFormat="1" ht="11.7" x14ac:dyDescent="0.4">
      <c r="A22" s="70" t="str">
        <f t="shared" ca="1" si="0"/>
        <v/>
      </c>
      <c r="B22" s="71" t="str">
        <f t="shared" ca="1" si="1"/>
        <v/>
      </c>
      <c r="C22" s="72" t="str">
        <f ca="1">IF($A22&gt;TODAY(),"",SUMIFS(Register[QTY (m3)],Register[Pour Date],"&gt;="&amp;$A22,Register[Pour Date],"&lt;="&amp;$B22))</f>
        <v/>
      </c>
      <c r="D22" s="72" t="str">
        <f ca="1">IF(C22="","",D21+C22)</f>
        <v/>
      </c>
      <c r="E22" s="72" t="str">
        <f ca="1">IF($A22&gt;TODAY(),"",SUMIFS(Register[QTY (m3)],Register[Pour Date],"&gt;="&amp;$A22,Register[Pour Date],"&lt;="&amp;$B22,Register[Supplier],E$7))</f>
        <v/>
      </c>
      <c r="F22" s="72" t="str">
        <f ca="1">IF($A22&gt;TODAY(),"",SUMIFS(Register[QTY (m3)],Register[Pour Date],"&gt;="&amp;$A22,Register[Pour Date],"&lt;="&amp;$B22,Register[Supplier],F$7))</f>
        <v/>
      </c>
      <c r="G22" s="72" t="str">
        <f ca="1">IF($A22&gt;TODAY(),"",SUMIFS(Register[QTY (m3)],Register[Pour Date],"&gt;="&amp;$A22,Register[Pour Date],"&lt;="&amp;$B22,Register[Supplier],G$7))</f>
        <v/>
      </c>
      <c r="H22" s="72" t="str">
        <f ca="1">IF($A22&gt;TODAY(),"",SUMIFS(Register[QTY (m3)],Register[Pour Date],"&gt;="&amp;$A22,Register[Pour Date],"&lt;="&amp;$B22,Register[Supplier],H$7))</f>
        <v/>
      </c>
      <c r="I22" s="72" t="str">
        <f ca="1">IF($A22&gt;TODAY(),"",SUMIFS(Register[QTY (m3)],Register[Pour Date],"&gt;="&amp;$A22,Register[Pour Date],"&lt;="&amp;$B22,Register[Supplier],I$7))</f>
        <v/>
      </c>
      <c r="J22" s="73"/>
      <c r="K22" s="73"/>
      <c r="L22" s="74"/>
    </row>
    <row r="23" spans="1:12" s="63" customFormat="1" ht="11.7" x14ac:dyDescent="0.4">
      <c r="A23" s="70" t="str">
        <f t="shared" ca="1" si="0"/>
        <v/>
      </c>
      <c r="B23" s="71" t="str">
        <f t="shared" ca="1" si="1"/>
        <v/>
      </c>
      <c r="C23" s="72" t="str">
        <f ca="1">IF($A23&gt;TODAY(),"",SUMIFS(Register[QTY (m3)],Register[Pour Date],"&gt;="&amp;$A23,Register[Pour Date],"&lt;="&amp;$B23))</f>
        <v/>
      </c>
      <c r="D23" s="72" t="str">
        <f ca="1">IF(C23="","",D22+C23)</f>
        <v/>
      </c>
      <c r="E23" s="72" t="str">
        <f ca="1">IF($A23&gt;TODAY(),"",SUMIFS(Register[QTY (m3)],Register[Pour Date],"&gt;="&amp;$A23,Register[Pour Date],"&lt;="&amp;$B23,Register[Supplier],E$7))</f>
        <v/>
      </c>
      <c r="F23" s="72" t="str">
        <f ca="1">IF($A23&gt;TODAY(),"",SUMIFS(Register[QTY (m3)],Register[Pour Date],"&gt;="&amp;$A23,Register[Pour Date],"&lt;="&amp;$B23,Register[Supplier],F$7))</f>
        <v/>
      </c>
      <c r="G23" s="72" t="str">
        <f ca="1">IF($A23&gt;TODAY(),"",SUMIFS(Register[QTY (m3)],Register[Pour Date],"&gt;="&amp;$A23,Register[Pour Date],"&lt;="&amp;$B23,Register[Supplier],G$7))</f>
        <v/>
      </c>
      <c r="H23" s="72" t="str">
        <f ca="1">IF($A23&gt;TODAY(),"",SUMIFS(Register[QTY (m3)],Register[Pour Date],"&gt;="&amp;$A23,Register[Pour Date],"&lt;="&amp;$B23,Register[Supplier],H$7))</f>
        <v/>
      </c>
      <c r="I23" s="72" t="str">
        <f ca="1">IF($A23&gt;TODAY(),"",SUMIFS(Register[QTY (m3)],Register[Pour Date],"&gt;="&amp;$A23,Register[Pour Date],"&lt;="&amp;$B23,Register[Supplier],I$7))</f>
        <v/>
      </c>
      <c r="J23" s="73"/>
      <c r="K23" s="73"/>
      <c r="L23" s="74"/>
    </row>
    <row r="24" spans="1:12" s="63" customFormat="1" ht="11.7" x14ac:dyDescent="0.4">
      <c r="A24" s="70" t="str">
        <f t="shared" ca="1" si="0"/>
        <v/>
      </c>
      <c r="B24" s="71" t="str">
        <f t="shared" ca="1" si="1"/>
        <v/>
      </c>
      <c r="C24" s="72" t="str">
        <f ca="1">IF($A24&gt;TODAY(),"",SUMIFS(Register[QTY (m3)],Register[Pour Date],"&gt;="&amp;$A24,Register[Pour Date],"&lt;="&amp;$B24))</f>
        <v/>
      </c>
      <c r="D24" s="72" t="str">
        <f ca="1">IF(C24="","",D23+C24)</f>
        <v/>
      </c>
      <c r="E24" s="72" t="str">
        <f ca="1">IF($A24&gt;TODAY(),"",SUMIFS(Register[QTY (m3)],Register[Pour Date],"&gt;="&amp;$A24,Register[Pour Date],"&lt;="&amp;$B24,Register[Supplier],E$7))</f>
        <v/>
      </c>
      <c r="F24" s="72" t="str">
        <f ca="1">IF($A24&gt;TODAY(),"",SUMIFS(Register[QTY (m3)],Register[Pour Date],"&gt;="&amp;$A24,Register[Pour Date],"&lt;="&amp;$B24,Register[Supplier],F$7))</f>
        <v/>
      </c>
      <c r="G24" s="72" t="str">
        <f ca="1">IF($A24&gt;TODAY(),"",SUMIFS(Register[QTY (m3)],Register[Pour Date],"&gt;="&amp;$A24,Register[Pour Date],"&lt;="&amp;$B24,Register[Supplier],G$7))</f>
        <v/>
      </c>
      <c r="H24" s="72" t="str">
        <f ca="1">IF($A24&gt;TODAY(),"",SUMIFS(Register[QTY (m3)],Register[Pour Date],"&gt;="&amp;$A24,Register[Pour Date],"&lt;="&amp;$B24,Register[Supplier],H$7))</f>
        <v/>
      </c>
      <c r="I24" s="72" t="str">
        <f ca="1">IF($A24&gt;TODAY(),"",SUMIFS(Register[QTY (m3)],Register[Pour Date],"&gt;="&amp;$A24,Register[Pour Date],"&lt;="&amp;$B24,Register[Supplier],I$7))</f>
        <v/>
      </c>
      <c r="J24" s="73"/>
      <c r="K24" s="73"/>
      <c r="L24" s="74"/>
    </row>
    <row r="25" spans="1:12" s="63" customFormat="1" ht="11.7" x14ac:dyDescent="0.4">
      <c r="A25" s="70" t="str">
        <f t="shared" ca="1" si="0"/>
        <v/>
      </c>
      <c r="B25" s="71" t="str">
        <f t="shared" ca="1" si="1"/>
        <v/>
      </c>
      <c r="C25" s="72" t="str">
        <f ca="1">IF($A25&gt;TODAY(),"",SUMIFS(Register[QTY (m3)],Register[Pour Date],"&gt;="&amp;$A25,Register[Pour Date],"&lt;="&amp;$B25))</f>
        <v/>
      </c>
      <c r="D25" s="72" t="str">
        <f ca="1">IF(C25="","",D24+C25)</f>
        <v/>
      </c>
      <c r="E25" s="72" t="str">
        <f ca="1">IF($A25&gt;TODAY(),"",SUMIFS(Register[QTY (m3)],Register[Pour Date],"&gt;="&amp;$A25,Register[Pour Date],"&lt;="&amp;$B25,Register[Supplier],E$7))</f>
        <v/>
      </c>
      <c r="F25" s="72" t="str">
        <f ca="1">IF($A25&gt;TODAY(),"",SUMIFS(Register[QTY (m3)],Register[Pour Date],"&gt;="&amp;$A25,Register[Pour Date],"&lt;="&amp;$B25,Register[Supplier],F$7))</f>
        <v/>
      </c>
      <c r="G25" s="72" t="str">
        <f ca="1">IF($A25&gt;TODAY(),"",SUMIFS(Register[QTY (m3)],Register[Pour Date],"&gt;="&amp;$A25,Register[Pour Date],"&lt;="&amp;$B25,Register[Supplier],G$7))</f>
        <v/>
      </c>
      <c r="H25" s="72" t="str">
        <f ca="1">IF($A25&gt;TODAY(),"",SUMIFS(Register[QTY (m3)],Register[Pour Date],"&gt;="&amp;$A25,Register[Pour Date],"&lt;="&amp;$B25,Register[Supplier],H$7))</f>
        <v/>
      </c>
      <c r="I25" s="72" t="str">
        <f ca="1">IF($A25&gt;TODAY(),"",SUMIFS(Register[QTY (m3)],Register[Pour Date],"&gt;="&amp;$A25,Register[Pour Date],"&lt;="&amp;$B25,Register[Supplier],I$7))</f>
        <v/>
      </c>
      <c r="J25" s="73"/>
      <c r="K25" s="73"/>
      <c r="L25" s="74"/>
    </row>
    <row r="26" spans="1:12" s="63" customFormat="1" ht="11.7" x14ac:dyDescent="0.4">
      <c r="A26" s="70" t="str">
        <f t="shared" ca="1" si="0"/>
        <v/>
      </c>
      <c r="B26" s="71" t="str">
        <f t="shared" ca="1" si="1"/>
        <v/>
      </c>
      <c r="C26" s="72" t="str">
        <f ca="1">IF($A26&gt;TODAY(),"",SUMIFS(Register[QTY (m3)],Register[Pour Date],"&gt;="&amp;$A26,Register[Pour Date],"&lt;="&amp;$B26))</f>
        <v/>
      </c>
      <c r="D26" s="72" t="str">
        <f ca="1">IF(C26="","",D25+C26)</f>
        <v/>
      </c>
      <c r="E26" s="72" t="str">
        <f ca="1">IF($A26&gt;TODAY(),"",SUMIFS(Register[QTY (m3)],Register[Pour Date],"&gt;="&amp;$A26,Register[Pour Date],"&lt;="&amp;$B26,Register[Supplier],E$7))</f>
        <v/>
      </c>
      <c r="F26" s="72" t="str">
        <f ca="1">IF($A26&gt;TODAY(),"",SUMIFS(Register[QTY (m3)],Register[Pour Date],"&gt;="&amp;$A26,Register[Pour Date],"&lt;="&amp;$B26,Register[Supplier],F$7))</f>
        <v/>
      </c>
      <c r="G26" s="72" t="str">
        <f ca="1">IF($A26&gt;TODAY(),"",SUMIFS(Register[QTY (m3)],Register[Pour Date],"&gt;="&amp;$A26,Register[Pour Date],"&lt;="&amp;$B26,Register[Supplier],G$7))</f>
        <v/>
      </c>
      <c r="H26" s="72" t="str">
        <f ca="1">IF($A26&gt;TODAY(),"",SUMIFS(Register[QTY (m3)],Register[Pour Date],"&gt;="&amp;$A26,Register[Pour Date],"&lt;="&amp;$B26,Register[Supplier],H$7))</f>
        <v/>
      </c>
      <c r="I26" s="72" t="str">
        <f ca="1">IF($A26&gt;TODAY(),"",SUMIFS(Register[QTY (m3)],Register[Pour Date],"&gt;="&amp;$A26,Register[Pour Date],"&lt;="&amp;$B26,Register[Supplier],I$7))</f>
        <v/>
      </c>
      <c r="J26" s="73"/>
      <c r="K26" s="73"/>
      <c r="L26" s="74"/>
    </row>
    <row r="27" spans="1:12" s="63" customFormat="1" ht="11.7" x14ac:dyDescent="0.4">
      <c r="A27" s="70" t="str">
        <f t="shared" ca="1" si="0"/>
        <v/>
      </c>
      <c r="B27" s="71" t="str">
        <f t="shared" ca="1" si="1"/>
        <v/>
      </c>
      <c r="C27" s="72" t="str">
        <f ca="1">IF($A27&gt;TODAY(),"",SUMIFS(Register[QTY (m3)],Register[Pour Date],"&gt;="&amp;$A27,Register[Pour Date],"&lt;="&amp;$B27))</f>
        <v/>
      </c>
      <c r="D27" s="72" t="str">
        <f ca="1">IF(C27="","",D26+C27)</f>
        <v/>
      </c>
      <c r="E27" s="72" t="str">
        <f ca="1">IF($A27&gt;TODAY(),"",SUMIFS(Register[QTY (m3)],Register[Pour Date],"&gt;="&amp;$A27,Register[Pour Date],"&lt;="&amp;$B27,Register[Supplier],E$7))</f>
        <v/>
      </c>
      <c r="F27" s="72" t="str">
        <f ca="1">IF($A27&gt;TODAY(),"",SUMIFS(Register[QTY (m3)],Register[Pour Date],"&gt;="&amp;$A27,Register[Pour Date],"&lt;="&amp;$B27,Register[Supplier],F$7))</f>
        <v/>
      </c>
      <c r="G27" s="72" t="str">
        <f ca="1">IF($A27&gt;TODAY(),"",SUMIFS(Register[QTY (m3)],Register[Pour Date],"&gt;="&amp;$A27,Register[Pour Date],"&lt;="&amp;$B27,Register[Supplier],G$7))</f>
        <v/>
      </c>
      <c r="H27" s="72" t="str">
        <f ca="1">IF($A27&gt;TODAY(),"",SUMIFS(Register[QTY (m3)],Register[Pour Date],"&gt;="&amp;$A27,Register[Pour Date],"&lt;="&amp;$B27,Register[Supplier],H$7))</f>
        <v/>
      </c>
      <c r="I27" s="72" t="str">
        <f ca="1">IF($A27&gt;TODAY(),"",SUMIFS(Register[QTY (m3)],Register[Pour Date],"&gt;="&amp;$A27,Register[Pour Date],"&lt;="&amp;$B27,Register[Supplier],I$7))</f>
        <v/>
      </c>
      <c r="J27" s="73"/>
      <c r="K27" s="73"/>
      <c r="L27" s="74"/>
    </row>
    <row r="28" spans="1:12" s="63" customFormat="1" ht="11.7" x14ac:dyDescent="0.4">
      <c r="A28" s="70" t="str">
        <f t="shared" ca="1" si="0"/>
        <v/>
      </c>
      <c r="B28" s="71" t="str">
        <f t="shared" ca="1" si="1"/>
        <v/>
      </c>
      <c r="C28" s="72" t="str">
        <f ca="1">IF($A28&gt;TODAY(),"",SUMIFS(Register[QTY (m3)],Register[Pour Date],"&gt;="&amp;$A28,Register[Pour Date],"&lt;="&amp;$B28))</f>
        <v/>
      </c>
      <c r="D28" s="72" t="str">
        <f ca="1">IF(C28="","",D27+C28)</f>
        <v/>
      </c>
      <c r="E28" s="72" t="str">
        <f ca="1">IF($A28&gt;TODAY(),"",SUMIFS(Register[QTY (m3)],Register[Pour Date],"&gt;="&amp;$A28,Register[Pour Date],"&lt;="&amp;$B28,Register[Supplier],E$7))</f>
        <v/>
      </c>
      <c r="F28" s="72" t="str">
        <f ca="1">IF($A28&gt;TODAY(),"",SUMIFS(Register[QTY (m3)],Register[Pour Date],"&gt;="&amp;$A28,Register[Pour Date],"&lt;="&amp;$B28,Register[Supplier],F$7))</f>
        <v/>
      </c>
      <c r="G28" s="72" t="str">
        <f ca="1">IF($A28&gt;TODAY(),"",SUMIFS(Register[QTY (m3)],Register[Pour Date],"&gt;="&amp;$A28,Register[Pour Date],"&lt;="&amp;$B28,Register[Supplier],G$7))</f>
        <v/>
      </c>
      <c r="H28" s="72" t="str">
        <f ca="1">IF($A28&gt;TODAY(),"",SUMIFS(Register[QTY (m3)],Register[Pour Date],"&gt;="&amp;$A28,Register[Pour Date],"&lt;="&amp;$B28,Register[Supplier],H$7))</f>
        <v/>
      </c>
      <c r="I28" s="72" t="str">
        <f ca="1">IF($A28&gt;TODAY(),"",SUMIFS(Register[QTY (m3)],Register[Pour Date],"&gt;="&amp;$A28,Register[Pour Date],"&lt;="&amp;$B28,Register[Supplier],I$7))</f>
        <v/>
      </c>
      <c r="J28" s="73"/>
      <c r="K28" s="73"/>
      <c r="L28" s="74"/>
    </row>
    <row r="29" spans="1:12" s="63" customFormat="1" ht="11.7" x14ac:dyDescent="0.4">
      <c r="A29" s="70" t="str">
        <f t="shared" ca="1" si="0"/>
        <v/>
      </c>
      <c r="B29" s="71" t="str">
        <f t="shared" ca="1" si="1"/>
        <v/>
      </c>
      <c r="C29" s="72" t="str">
        <f ca="1">IF($A29&gt;TODAY(),"",SUMIFS(Register[QTY (m3)],Register[Pour Date],"&gt;="&amp;$A29,Register[Pour Date],"&lt;="&amp;$B29))</f>
        <v/>
      </c>
      <c r="D29" s="72" t="str">
        <f ca="1">IF(C29="","",D28+C29)</f>
        <v/>
      </c>
      <c r="E29" s="72" t="str">
        <f ca="1">IF($A29&gt;TODAY(),"",SUMIFS(Register[QTY (m3)],Register[Pour Date],"&gt;="&amp;$A29,Register[Pour Date],"&lt;="&amp;$B29,Register[Supplier],E$7))</f>
        <v/>
      </c>
      <c r="F29" s="72" t="str">
        <f ca="1">IF($A29&gt;TODAY(),"",SUMIFS(Register[QTY (m3)],Register[Pour Date],"&gt;="&amp;$A29,Register[Pour Date],"&lt;="&amp;$B29,Register[Supplier],F$7))</f>
        <v/>
      </c>
      <c r="G29" s="72" t="str">
        <f ca="1">IF($A29&gt;TODAY(),"",SUMIFS(Register[QTY (m3)],Register[Pour Date],"&gt;="&amp;$A29,Register[Pour Date],"&lt;="&amp;$B29,Register[Supplier],G$7))</f>
        <v/>
      </c>
      <c r="H29" s="72" t="str">
        <f ca="1">IF($A29&gt;TODAY(),"",SUMIFS(Register[QTY (m3)],Register[Pour Date],"&gt;="&amp;$A29,Register[Pour Date],"&lt;="&amp;$B29,Register[Supplier],H$7))</f>
        <v/>
      </c>
      <c r="I29" s="72" t="str">
        <f ca="1">IF($A29&gt;TODAY(),"",SUMIFS(Register[QTY (m3)],Register[Pour Date],"&gt;="&amp;$A29,Register[Pour Date],"&lt;="&amp;$B29,Register[Supplier],I$7))</f>
        <v/>
      </c>
      <c r="J29" s="73"/>
      <c r="K29" s="73"/>
      <c r="L29" s="74"/>
    </row>
    <row r="30" spans="1:12" s="63" customFormat="1" ht="11.7" x14ac:dyDescent="0.4">
      <c r="A30" s="70" t="str">
        <f t="shared" ca="1" si="0"/>
        <v/>
      </c>
      <c r="B30" s="71" t="str">
        <f t="shared" ca="1" si="1"/>
        <v/>
      </c>
      <c r="C30" s="72" t="str">
        <f ca="1">IF($A30&gt;TODAY(),"",SUMIFS(Register[QTY (m3)],Register[Pour Date],"&gt;="&amp;$A30,Register[Pour Date],"&lt;="&amp;$B30))</f>
        <v/>
      </c>
      <c r="D30" s="72" t="str">
        <f ca="1">IF(C30="","",D29+C30)</f>
        <v/>
      </c>
      <c r="E30" s="72" t="str">
        <f ca="1">IF($A30&gt;TODAY(),"",SUMIFS(Register[QTY (m3)],Register[Pour Date],"&gt;="&amp;$A30,Register[Pour Date],"&lt;="&amp;$B30,Register[Supplier],E$7))</f>
        <v/>
      </c>
      <c r="F30" s="72" t="str">
        <f ca="1">IF($A30&gt;TODAY(),"",SUMIFS(Register[QTY (m3)],Register[Pour Date],"&gt;="&amp;$A30,Register[Pour Date],"&lt;="&amp;$B30,Register[Supplier],F$7))</f>
        <v/>
      </c>
      <c r="G30" s="72" t="str">
        <f ca="1">IF($A30&gt;TODAY(),"",SUMIFS(Register[QTY (m3)],Register[Pour Date],"&gt;="&amp;$A30,Register[Pour Date],"&lt;="&amp;$B30,Register[Supplier],G$7))</f>
        <v/>
      </c>
      <c r="H30" s="72" t="str">
        <f ca="1">IF($A30&gt;TODAY(),"",SUMIFS(Register[QTY (m3)],Register[Pour Date],"&gt;="&amp;$A30,Register[Pour Date],"&lt;="&amp;$B30,Register[Supplier],H$7))</f>
        <v/>
      </c>
      <c r="I30" s="72" t="str">
        <f ca="1">IF($A30&gt;TODAY(),"",SUMIFS(Register[QTY (m3)],Register[Pour Date],"&gt;="&amp;$A30,Register[Pour Date],"&lt;="&amp;$B30,Register[Supplier],I$7))</f>
        <v/>
      </c>
      <c r="J30" s="73"/>
      <c r="K30" s="73"/>
      <c r="L30" s="74"/>
    </row>
    <row r="31" spans="1:12" s="63" customFormat="1" ht="11.7" x14ac:dyDescent="0.4">
      <c r="A31" s="81" t="str">
        <f t="shared" ca="1" si="0"/>
        <v/>
      </c>
      <c r="B31" s="82" t="str">
        <f t="shared" ca="1" si="1"/>
        <v/>
      </c>
      <c r="C31" s="75" t="str">
        <f ca="1">IF($A31&gt;TODAY(),"",SUMIFS(Register[QTY (m3)],Register[Pour Date],"&gt;="&amp;$A31,Register[Pour Date],"&lt;="&amp;$B31))</f>
        <v/>
      </c>
      <c r="D31" s="75" t="str">
        <f ca="1">IF(C31="","",D30+C31)</f>
        <v/>
      </c>
      <c r="E31" s="75" t="str">
        <f ca="1">IF($A31&gt;TODAY(),"",SUMIFS(Register[QTY (m3)],Register[Pour Date],"&gt;="&amp;$A31,Register[Pour Date],"&lt;="&amp;$B31,Register[Supplier],E$7))</f>
        <v/>
      </c>
      <c r="F31" s="75" t="str">
        <f ca="1">IF($A31&gt;TODAY(),"",SUMIFS(Register[QTY (m3)],Register[Pour Date],"&gt;="&amp;$A31,Register[Pour Date],"&lt;="&amp;$B31,Register[Supplier],F$7))</f>
        <v/>
      </c>
      <c r="G31" s="75" t="str">
        <f ca="1">IF($A31&gt;TODAY(),"",SUMIFS(Register[QTY (m3)],Register[Pour Date],"&gt;="&amp;$A31,Register[Pour Date],"&lt;="&amp;$B31,Register[Supplier],G$7))</f>
        <v/>
      </c>
      <c r="H31" s="75" t="str">
        <f ca="1">IF($A31&gt;TODAY(),"",SUMIFS(Register[QTY (m3)],Register[Pour Date],"&gt;="&amp;$A31,Register[Pour Date],"&lt;="&amp;$B31,Register[Supplier],H$7))</f>
        <v/>
      </c>
      <c r="I31" s="75" t="str">
        <f ca="1">IF($A31&gt;TODAY(),"",SUMIFS(Register[QTY (m3)],Register[Pour Date],"&gt;="&amp;$A31,Register[Pour Date],"&lt;="&amp;$B31,Register[Supplier],I$7))</f>
        <v/>
      </c>
      <c r="J31" s="76"/>
      <c r="K31" s="76"/>
      <c r="L31" s="77"/>
    </row>
    <row r="32" spans="1:12" ht="11.7" x14ac:dyDescent="0.4">
      <c r="A32" s="64"/>
      <c r="B32" s="64"/>
      <c r="C32" s="65" t="s">
        <v>86</v>
      </c>
      <c r="D32" s="79">
        <f ca="1">MAX(D8:D31)</f>
        <v>198</v>
      </c>
      <c r="E32" s="79">
        <f ca="1">SUM(E8:E31)</f>
        <v>38</v>
      </c>
      <c r="F32" s="79">
        <f ca="1">SUM(F8:F31)</f>
        <v>38</v>
      </c>
      <c r="G32" s="79">
        <f ca="1">SUM(G8:G31)</f>
        <v>38</v>
      </c>
      <c r="H32" s="79">
        <f ca="1">SUM(H8:H31)</f>
        <v>38</v>
      </c>
      <c r="I32" s="79">
        <f ca="1">SUM(I8:I31)</f>
        <v>46</v>
      </c>
      <c r="J32" s="78"/>
      <c r="K32" s="78"/>
      <c r="L32" s="78"/>
    </row>
  </sheetData>
  <sheetProtection sheet="1" objects="1" scenarios="1" selectLockedCells="1"/>
  <mergeCells count="38">
    <mergeCell ref="H3:I3"/>
    <mergeCell ref="H4:I4"/>
    <mergeCell ref="H5:L5"/>
    <mergeCell ref="K3:L3"/>
    <mergeCell ref="K4:L4"/>
    <mergeCell ref="G1:L2"/>
    <mergeCell ref="B1:F1"/>
    <mergeCell ref="B2:F2"/>
    <mergeCell ref="B3:F3"/>
    <mergeCell ref="B4:F4"/>
    <mergeCell ref="B5:F5"/>
    <mergeCell ref="J8:L8"/>
    <mergeCell ref="J9:L9"/>
    <mergeCell ref="J10:L10"/>
    <mergeCell ref="J11:L11"/>
    <mergeCell ref="J12:L12"/>
    <mergeCell ref="H6:L6"/>
    <mergeCell ref="J7:L7"/>
    <mergeCell ref="J13:L13"/>
    <mergeCell ref="J14:L14"/>
    <mergeCell ref="J15:L15"/>
    <mergeCell ref="J16:L16"/>
    <mergeCell ref="J17:L17"/>
    <mergeCell ref="J18:L18"/>
    <mergeCell ref="B6:F6"/>
    <mergeCell ref="J19:L19"/>
    <mergeCell ref="J20:L20"/>
    <mergeCell ref="J21:L21"/>
    <mergeCell ref="J22:L22"/>
    <mergeCell ref="J23:L23"/>
    <mergeCell ref="J24:L24"/>
    <mergeCell ref="J25:L25"/>
    <mergeCell ref="J26:L26"/>
    <mergeCell ref="J27:L27"/>
    <mergeCell ref="J28:L28"/>
    <mergeCell ref="J29:L29"/>
    <mergeCell ref="J30:L30"/>
    <mergeCell ref="J31:L31"/>
  </mergeCells>
  <conditionalFormatting sqref="A8:J31">
    <cfRule type="expression" dxfId="32" priority="20">
      <formula>ISODD(#REF!)</formula>
    </cfRule>
  </conditionalFormatting>
  <printOptions horizontalCentered="1"/>
  <pageMargins left="0.23622047244094491" right="0.23622047244094491" top="0.74803149606299213" bottom="0.74803149606299213" header="0.31496062992125984" footer="0.31496062992125984"/>
  <pageSetup paperSize="9" orientation="landscape" horizontalDpi="300" verticalDpi="300" r:id="rId1"/>
  <headerFooter>
    <oddFooter>&amp;LTemplate downloaded from http://quality-management.magt.biz&amp;RPage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22" sqref="I22"/>
    </sheetView>
  </sheetViews>
  <sheetFormatPr defaultRowHeight="10.5" x14ac:dyDescent="0.4"/>
  <cols>
    <col min="1" max="1" width="6.7109375" customWidth="1"/>
    <col min="2" max="2" width="20.7109375" customWidth="1"/>
    <col min="3" max="3" width="6.7109375" customWidth="1"/>
    <col min="4" max="4" width="20.7109375" customWidth="1"/>
    <col min="5" max="5" width="6.7109375" customWidth="1"/>
    <col min="6" max="6" width="20.7109375" customWidth="1"/>
    <col min="7" max="7" width="6.7109375" customWidth="1"/>
    <col min="8" max="8" width="20.7109375" customWidth="1"/>
    <col min="9" max="9" width="22.640625" customWidth="1"/>
  </cols>
  <sheetData>
    <row r="1" spans="1:9" s="26" customFormat="1" ht="11.7" x14ac:dyDescent="0.45">
      <c r="A1" s="40" t="str">
        <f>IF('[1]WBS ID'!A2=0,"",'[1]WBS ID'!A2)</f>
        <v>Location</v>
      </c>
      <c r="B1" s="41"/>
      <c r="C1" s="40" t="s">
        <v>52</v>
      </c>
      <c r="D1" s="41"/>
      <c r="E1" s="40" t="str">
        <f>IF('[1]WBS ID'!E2=0,"",'[1]WBS ID'!E2)</f>
        <v>Item</v>
      </c>
      <c r="F1" s="41"/>
      <c r="G1" s="40" t="s">
        <v>51</v>
      </c>
      <c r="H1" s="41"/>
      <c r="I1" s="80" t="s">
        <v>143</v>
      </c>
    </row>
    <row r="2" spans="1:9" ht="11.7" x14ac:dyDescent="0.45">
      <c r="A2" s="27" t="s">
        <v>30</v>
      </c>
      <c r="B2" s="28" t="s">
        <v>34</v>
      </c>
      <c r="C2" s="27" t="s">
        <v>33</v>
      </c>
      <c r="D2" s="28" t="s">
        <v>53</v>
      </c>
      <c r="E2" s="27" t="str">
        <f>IF('[1]WBS ID'!E3=0,"",'[1]WBS ID'!E3)</f>
        <v>CL</v>
      </c>
      <c r="F2" s="28" t="s">
        <v>56</v>
      </c>
      <c r="G2" s="27" t="s">
        <v>59</v>
      </c>
      <c r="H2" s="28" t="s">
        <v>61</v>
      </c>
      <c r="I2" s="80"/>
    </row>
    <row r="3" spans="1:9" ht="11.7" x14ac:dyDescent="0.45">
      <c r="A3" s="27" t="s">
        <v>31</v>
      </c>
      <c r="B3" s="28" t="s">
        <v>35</v>
      </c>
      <c r="C3" s="27" t="s">
        <v>38</v>
      </c>
      <c r="D3" s="28" t="s">
        <v>54</v>
      </c>
      <c r="E3" s="27" t="str">
        <f>IF('[1]WBS ID'!E4=0,"",'[1]WBS ID'!E4)</f>
        <v>GB</v>
      </c>
      <c r="F3" s="28" t="s">
        <v>57</v>
      </c>
      <c r="G3" s="27" t="s">
        <v>60</v>
      </c>
      <c r="H3" s="28"/>
      <c r="I3" s="80"/>
    </row>
    <row r="4" spans="1:9" ht="11.7" x14ac:dyDescent="0.45">
      <c r="A4" s="27" t="s">
        <v>32</v>
      </c>
      <c r="B4" s="28" t="s">
        <v>36</v>
      </c>
      <c r="C4" s="27" t="s">
        <v>39</v>
      </c>
      <c r="D4" s="28" t="s">
        <v>55</v>
      </c>
      <c r="E4" s="27" t="str">
        <f>IF('[1]WBS ID'!E5=0,"",'[1]WBS ID'!E5)</f>
        <v>IB</v>
      </c>
      <c r="F4" s="28" t="s">
        <v>58</v>
      </c>
      <c r="G4" s="27"/>
      <c r="H4" s="28"/>
      <c r="I4" s="80"/>
    </row>
    <row r="5" spans="1:9" ht="11.7" x14ac:dyDescent="0.45">
      <c r="A5" s="27" t="s">
        <v>33</v>
      </c>
      <c r="B5" s="28" t="s">
        <v>37</v>
      </c>
      <c r="C5" s="27" t="s">
        <v>41</v>
      </c>
      <c r="D5" s="28" t="s">
        <v>44</v>
      </c>
      <c r="E5" s="27" t="s">
        <v>14</v>
      </c>
      <c r="F5" s="28" t="s">
        <v>48</v>
      </c>
      <c r="G5" s="27"/>
      <c r="H5" s="28"/>
      <c r="I5" s="80"/>
    </row>
    <row r="6" spans="1:9" ht="11.7" x14ac:dyDescent="0.45">
      <c r="A6" s="27"/>
      <c r="B6" s="28"/>
      <c r="C6" s="27" t="s">
        <v>40</v>
      </c>
      <c r="D6" s="28" t="s">
        <v>45</v>
      </c>
      <c r="E6" s="27" t="s">
        <v>49</v>
      </c>
      <c r="F6" s="28" t="s">
        <v>50</v>
      </c>
      <c r="G6" s="27"/>
      <c r="H6" s="28"/>
      <c r="I6" s="80"/>
    </row>
    <row r="7" spans="1:9" ht="11.7" x14ac:dyDescent="0.45">
      <c r="A7" s="27"/>
      <c r="B7" s="28"/>
      <c r="C7" s="27" t="str">
        <f>IF('[1]WBS ID'!C8=0,"",'[1]WBS ID'!C8)</f>
        <v>…</v>
      </c>
      <c r="D7" s="28"/>
      <c r="E7" s="27"/>
      <c r="F7" s="28"/>
      <c r="G7" s="27"/>
      <c r="H7" s="28"/>
      <c r="I7" s="80"/>
    </row>
    <row r="8" spans="1:9" ht="11.7" x14ac:dyDescent="0.45">
      <c r="A8" s="27"/>
      <c r="B8" s="28"/>
      <c r="C8" s="27" t="s">
        <v>42</v>
      </c>
      <c r="D8" s="28" t="s">
        <v>46</v>
      </c>
      <c r="E8" s="27"/>
      <c r="F8" s="28"/>
      <c r="G8" s="27"/>
      <c r="H8" s="28"/>
      <c r="I8" s="80"/>
    </row>
    <row r="9" spans="1:9" ht="11.7" x14ac:dyDescent="0.45">
      <c r="A9" s="27"/>
      <c r="B9" s="28"/>
      <c r="C9" s="27" t="s">
        <v>43</v>
      </c>
      <c r="D9" s="28" t="s">
        <v>47</v>
      </c>
      <c r="E9" s="27"/>
      <c r="F9" s="28"/>
      <c r="G9" s="27"/>
      <c r="H9" s="28"/>
      <c r="I9" s="80"/>
    </row>
    <row r="10" spans="1:9" ht="11.7" x14ac:dyDescent="0.45">
      <c r="A10" s="27"/>
      <c r="B10" s="28"/>
      <c r="C10" s="27" t="str">
        <f>IF('[1]WBS ID'!C11=0,"",'[1]WBS ID'!C11)</f>
        <v/>
      </c>
      <c r="D10" s="28"/>
      <c r="E10" s="27"/>
      <c r="F10" s="28"/>
      <c r="G10" s="27"/>
      <c r="H10" s="28"/>
      <c r="I10" s="80"/>
    </row>
    <row r="11" spans="1:9" ht="11.7" x14ac:dyDescent="0.45">
      <c r="A11" s="27" t="str">
        <f>IF('[1]WBS ID'!A12=0,"",'[1]WBS ID'!A12)</f>
        <v/>
      </c>
      <c r="B11" s="28"/>
      <c r="C11" s="27" t="str">
        <f>IF('[1]WBS ID'!C12=0,"",'[1]WBS ID'!C12)</f>
        <v/>
      </c>
      <c r="D11" s="28"/>
      <c r="E11" s="27" t="str">
        <f>IF('[1]WBS ID'!E12=0,"",'[1]WBS ID'!E12)</f>
        <v>GN</v>
      </c>
      <c r="F11" s="28"/>
      <c r="G11" s="27"/>
      <c r="H11" s="28"/>
      <c r="I11" s="80"/>
    </row>
    <row r="12" spans="1:9" ht="11.7" x14ac:dyDescent="0.45">
      <c r="A12" s="27" t="str">
        <f>IF('[1]WBS ID'!A13=0,"",'[1]WBS ID'!A13)</f>
        <v/>
      </c>
      <c r="B12" s="28"/>
      <c r="C12" s="27" t="str">
        <f>IF('[1]WBS ID'!C13=0,"",'[1]WBS ID'!C13)</f>
        <v/>
      </c>
      <c r="D12" s="28"/>
      <c r="E12" s="27" t="str">
        <f>IF('[1]WBS ID'!E13=0,"",'[1]WBS ID'!E13)</f>
        <v/>
      </c>
      <c r="F12" s="28"/>
      <c r="G12" s="27"/>
      <c r="H12" s="28"/>
      <c r="I12" s="80"/>
    </row>
    <row r="13" spans="1:9" ht="11.7" x14ac:dyDescent="0.45">
      <c r="A13" s="27" t="str">
        <f>IF('[1]WBS ID'!A14=0,"",'[1]WBS ID'!A14)</f>
        <v/>
      </c>
      <c r="B13" s="28"/>
      <c r="C13" s="27" t="str">
        <f>IF('[1]WBS ID'!C14=0,"",'[1]WBS ID'!C14)</f>
        <v/>
      </c>
      <c r="D13" s="28"/>
      <c r="E13" s="27" t="str">
        <f>IF('[1]WBS ID'!E14=0,"",'[1]WBS ID'!E14)</f>
        <v/>
      </c>
      <c r="F13" s="28"/>
      <c r="G13" s="27"/>
      <c r="H13" s="28"/>
      <c r="I13" s="80"/>
    </row>
    <row r="14" spans="1:9" ht="11.7" x14ac:dyDescent="0.45">
      <c r="A14" s="27" t="str">
        <f>IF('[1]WBS ID'!A15=0,"",'[1]WBS ID'!A15)</f>
        <v/>
      </c>
      <c r="B14" s="28"/>
      <c r="C14" s="27" t="str">
        <f>IF('[1]WBS ID'!C15=0,"",'[1]WBS ID'!C15)</f>
        <v/>
      </c>
      <c r="D14" s="28"/>
      <c r="E14" s="27" t="str">
        <f>IF('[1]WBS ID'!E15=0,"",'[1]WBS ID'!E15)</f>
        <v/>
      </c>
      <c r="F14" s="28"/>
      <c r="G14" s="27"/>
      <c r="H14" s="28"/>
      <c r="I14" s="80"/>
    </row>
    <row r="15" spans="1:9" ht="11.7" x14ac:dyDescent="0.45">
      <c r="A15" s="27" t="str">
        <f>IF('[1]WBS ID'!A16=0,"",'[1]WBS ID'!A16)</f>
        <v/>
      </c>
      <c r="B15" s="28"/>
      <c r="C15" s="27" t="str">
        <f>IF('[1]WBS ID'!C16=0,"",'[1]WBS ID'!C16)</f>
        <v/>
      </c>
      <c r="D15" s="28"/>
      <c r="E15" s="27" t="str">
        <f>IF('[1]WBS ID'!E16=0,"",'[1]WBS ID'!E16)</f>
        <v/>
      </c>
      <c r="F15" s="28"/>
      <c r="G15" s="27"/>
      <c r="H15" s="28"/>
      <c r="I15" s="80"/>
    </row>
    <row r="16" spans="1:9" ht="11.7" x14ac:dyDescent="0.45">
      <c r="A16" s="27" t="str">
        <f>IF('[1]WBS ID'!A17=0,"",'[1]WBS ID'!A17)</f>
        <v/>
      </c>
      <c r="B16" s="28"/>
      <c r="C16" s="27" t="str">
        <f>IF('[1]WBS ID'!C17=0,"",'[1]WBS ID'!C17)</f>
        <v/>
      </c>
      <c r="D16" s="28"/>
      <c r="E16" s="27" t="str">
        <f>IF('[1]WBS ID'!E17=0,"",'[1]WBS ID'!E17)</f>
        <v/>
      </c>
      <c r="F16" s="28"/>
      <c r="G16" s="27"/>
      <c r="H16" s="28"/>
      <c r="I16" s="80"/>
    </row>
    <row r="17" spans="1:9" ht="11.7" x14ac:dyDescent="0.45">
      <c r="A17" s="27" t="str">
        <f>IF('[1]WBS ID'!A18=0,"",'[1]WBS ID'!A18)</f>
        <v/>
      </c>
      <c r="B17" s="28"/>
      <c r="C17" s="27" t="str">
        <f>IF('[1]WBS ID'!C18=0,"",'[1]WBS ID'!C18)</f>
        <v/>
      </c>
      <c r="D17" s="28"/>
      <c r="E17" s="27" t="str">
        <f>IF('[1]WBS ID'!E18=0,"",'[1]WBS ID'!E18)</f>
        <v/>
      </c>
      <c r="F17" s="28"/>
      <c r="G17" s="27"/>
      <c r="H17" s="28"/>
      <c r="I17" s="80"/>
    </row>
    <row r="18" spans="1:9" ht="11.7" x14ac:dyDescent="0.45">
      <c r="A18" s="27" t="str">
        <f>IF('[1]WBS ID'!A19=0,"",'[1]WBS ID'!A19)</f>
        <v/>
      </c>
      <c r="B18" s="28"/>
      <c r="C18" s="27" t="str">
        <f>IF('[1]WBS ID'!C19=0,"",'[1]WBS ID'!C19)</f>
        <v/>
      </c>
      <c r="D18" s="28"/>
      <c r="E18" s="27" t="str">
        <f>IF('[1]WBS ID'!E19=0,"",'[1]WBS ID'!E19)</f>
        <v/>
      </c>
      <c r="F18" s="28"/>
      <c r="G18" s="27"/>
      <c r="H18" s="28"/>
      <c r="I18" s="80"/>
    </row>
  </sheetData>
  <mergeCells count="5">
    <mergeCell ref="A1:B1"/>
    <mergeCell ref="C1:D1"/>
    <mergeCell ref="E1:F1"/>
    <mergeCell ref="G1:H1"/>
    <mergeCell ref="I1:I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B12" sqref="B12"/>
    </sheetView>
  </sheetViews>
  <sheetFormatPr defaultColWidth="7.640625" defaultRowHeight="10.5" x14ac:dyDescent="0.4"/>
  <cols>
    <col min="1" max="1" width="29.0703125" customWidth="1"/>
  </cols>
  <sheetData>
    <row r="1" spans="1:1" x14ac:dyDescent="0.4">
      <c r="A1" s="45" t="s">
        <v>107</v>
      </c>
    </row>
    <row r="2" spans="1:1" x14ac:dyDescent="0.4">
      <c r="A2" s="44" t="s">
        <v>25</v>
      </c>
    </row>
    <row r="3" spans="1:1" x14ac:dyDescent="0.4">
      <c r="A3" s="44" t="s">
        <v>26</v>
      </c>
    </row>
    <row r="4" spans="1:1" x14ac:dyDescent="0.4">
      <c r="A4" s="44" t="s">
        <v>95</v>
      </c>
    </row>
    <row r="5" spans="1:1" x14ac:dyDescent="0.4">
      <c r="A5" s="44" t="s">
        <v>96</v>
      </c>
    </row>
    <row r="6" spans="1:1" x14ac:dyDescent="0.4">
      <c r="A6" s="46" t="s">
        <v>97</v>
      </c>
    </row>
  </sheetData>
  <conditionalFormatting sqref="AY7:BA7">
    <cfRule type="cellIs" dxfId="31" priority="1" operator="equal">
      <formula>"passed"</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Read me</vt:lpstr>
      <vt:lpstr>Register</vt:lpstr>
      <vt:lpstr>Dashboard</vt:lpstr>
      <vt:lpstr>Total QTYs</vt:lpstr>
      <vt:lpstr>Cube ID</vt:lpstr>
      <vt:lpstr>Validation</vt:lpstr>
      <vt:lpstr>Dashboard!Print_Area</vt:lpstr>
      <vt:lpstr>Register!Print_Area</vt:lpstr>
      <vt:lpstr>'Total QTYs'!Print_Area</vt:lpstr>
      <vt:lpstr>Register!Print_Titles</vt:lpstr>
      <vt:lpstr>result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Testing Register</dc:title>
  <dc:creator>Marc Arnecke, PMP</dc:creator>
  <cp:lastModifiedBy>Marc Arnecke, PMP</cp:lastModifiedBy>
  <cp:lastPrinted>2018-06-25T10:55:38Z</cp:lastPrinted>
  <dcterms:created xsi:type="dcterms:W3CDTF">2013-09-11T09:08:20Z</dcterms:created>
  <dcterms:modified xsi:type="dcterms:W3CDTF">2018-06-25T10:56:23Z</dcterms:modified>
</cp:coreProperties>
</file>