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stats\"/>
    </mc:Choice>
  </mc:AlternateContent>
  <bookViews>
    <workbookView xWindow="0" yWindow="0" windowWidth="17160" windowHeight="8604" firstSheet="1" activeTab="4"/>
  </bookViews>
  <sheets>
    <sheet name="Sheet4" sheetId="4" r:id="rId1"/>
    <sheet name="Sheet5" sheetId="7" r:id="rId2"/>
    <sheet name="Sheet6" sheetId="8" r:id="rId3"/>
    <sheet name="Sheet2" sheetId="5" r:id="rId4"/>
    <sheet name="Sheet1" sheetId="1" r:id="rId5"/>
    <sheet name="Sheet3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D9" i="8"/>
  <c r="C3" i="8"/>
  <c r="C4" i="8"/>
  <c r="C5" i="8"/>
  <c r="C6" i="8"/>
  <c r="C7" i="8"/>
  <c r="C8" i="8"/>
  <c r="C9" i="8"/>
  <c r="C2" i="8"/>
  <c r="C10" i="8" s="1"/>
  <c r="B10" i="8"/>
  <c r="D8" i="7"/>
  <c r="C9" i="7"/>
  <c r="C3" i="7"/>
  <c r="C4" i="7"/>
  <c r="C5" i="7"/>
  <c r="C6" i="7"/>
  <c r="C7" i="7"/>
  <c r="C8" i="7"/>
  <c r="C2" i="7"/>
  <c r="B9" i="7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J26" i="1" s="1"/>
  <c r="J27" i="1" s="1"/>
  <c r="J28" i="1" s="1"/>
  <c r="G15" i="1"/>
  <c r="G7" i="1"/>
  <c r="D25" i="1"/>
  <c r="D26" i="1" s="1"/>
  <c r="D24" i="1"/>
  <c r="G22" i="1" s="1"/>
  <c r="L26" i="1"/>
  <c r="L25" i="1"/>
  <c r="L23" i="1"/>
  <c r="L24" i="1" s="1"/>
  <c r="D23" i="1"/>
  <c r="N22" i="1"/>
  <c r="G16" i="1" l="1"/>
  <c r="G12" i="1"/>
  <c r="G17" i="1"/>
  <c r="G11" i="1"/>
  <c r="G18" i="1"/>
  <c r="G8" i="1"/>
  <c r="G3" i="1"/>
  <c r="G26" i="1" s="1"/>
  <c r="G27" i="1" s="1"/>
  <c r="G28" i="1" s="1"/>
  <c r="G9" i="1"/>
  <c r="G19" i="1"/>
  <c r="J23" i="1"/>
  <c r="J24" i="1" s="1"/>
  <c r="J25" i="1" s="1"/>
  <c r="G4" i="1"/>
  <c r="G10" i="1"/>
  <c r="G20" i="1"/>
  <c r="G5" i="1"/>
  <c r="G13" i="1"/>
  <c r="G21" i="1"/>
  <c r="G6" i="1"/>
  <c r="G1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D8" i="8"/>
  <c r="D7" i="8"/>
  <c r="D6" i="8"/>
  <c r="D5" i="8"/>
  <c r="D4" i="8"/>
  <c r="D3" i="8"/>
  <c r="D2" i="8"/>
  <c r="D3" i="7"/>
  <c r="D9" i="7" s="1"/>
  <c r="D10" i="7" s="1"/>
  <c r="D4" i="7"/>
  <c r="D5" i="7"/>
  <c r="D6" i="7"/>
  <c r="D7" i="7"/>
  <c r="D2" i="7"/>
  <c r="M4" i="5" a="1"/>
  <c r="M4" i="5" s="1"/>
  <c r="K4" i="5" a="1"/>
  <c r="K4" i="5" s="1"/>
  <c r="H16" i="5"/>
  <c r="H15" i="5"/>
  <c r="H14" i="5"/>
  <c r="H13" i="5"/>
  <c r="D10" i="8" l="1"/>
  <c r="G23" i="1"/>
  <c r="G24" i="1" s="1"/>
  <c r="M8" i="5"/>
  <c r="M7" i="5"/>
  <c r="M6" i="5"/>
  <c r="M5" i="5"/>
  <c r="K7" i="5"/>
  <c r="K6" i="5"/>
  <c r="K5" i="5"/>
  <c r="K10" i="5"/>
  <c r="K9" i="5"/>
  <c r="K8" i="5"/>
  <c r="B23" i="4"/>
  <c r="B22" i="4"/>
  <c r="B24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" i="4"/>
  <c r="H3" i="1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M21" i="1" l="1"/>
  <c r="N21" i="1" s="1"/>
  <c r="C22" i="5"/>
  <c r="C21" i="5"/>
  <c r="D22" i="5"/>
  <c r="D2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D20" i="5"/>
  <c r="F3" i="5"/>
  <c r="F4" i="5"/>
  <c r="F5" i="5"/>
  <c r="F6" i="5"/>
  <c r="F7" i="5"/>
  <c r="F8" i="5"/>
  <c r="F9" i="5"/>
  <c r="F10" i="5"/>
  <c r="F11" i="5"/>
  <c r="F2" i="5"/>
  <c r="E6" i="5"/>
  <c r="E7" i="5"/>
  <c r="E3" i="5"/>
  <c r="E4" i="5"/>
  <c r="E5" i="5"/>
  <c r="E8" i="5"/>
  <c r="E9" i="5"/>
  <c r="E10" i="5"/>
  <c r="E11" i="5"/>
  <c r="E2" i="5"/>
  <c r="I23" i="4"/>
  <c r="H3" i="4"/>
  <c r="H4" i="4"/>
  <c r="H22" i="4" s="1"/>
  <c r="H5" i="4"/>
  <c r="H6" i="4"/>
  <c r="H7" i="4"/>
  <c r="I7" i="4" s="1"/>
  <c r="H8" i="4"/>
  <c r="I8" i="4" s="1"/>
  <c r="H9" i="4"/>
  <c r="I9" i="4" s="1"/>
  <c r="H10" i="4"/>
  <c r="I10" i="4" s="1"/>
  <c r="H11" i="4"/>
  <c r="H12" i="4"/>
  <c r="H13" i="4"/>
  <c r="H14" i="4"/>
  <c r="H15" i="4"/>
  <c r="I15" i="4" s="1"/>
  <c r="H16" i="4"/>
  <c r="I16" i="4" s="1"/>
  <c r="H17" i="4"/>
  <c r="I17" i="4" s="1"/>
  <c r="H18" i="4"/>
  <c r="I18" i="4" s="1"/>
  <c r="H19" i="4"/>
  <c r="H20" i="4"/>
  <c r="H21" i="4"/>
  <c r="H2" i="4"/>
  <c r="G3" i="4"/>
  <c r="G4" i="4"/>
  <c r="G5" i="4"/>
  <c r="G6" i="4"/>
  <c r="G22" i="4" s="1"/>
  <c r="G23" i="4" s="1"/>
  <c r="G24" i="4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" i="4"/>
  <c r="I3" i="4"/>
  <c r="I4" i="4"/>
  <c r="I5" i="4"/>
  <c r="I6" i="4"/>
  <c r="I11" i="4"/>
  <c r="I12" i="4"/>
  <c r="I13" i="4"/>
  <c r="I14" i="4"/>
  <c r="I19" i="4"/>
  <c r="I20" i="4"/>
  <c r="I21" i="4"/>
  <c r="I2" i="4"/>
  <c r="F22" i="4"/>
  <c r="C22" i="4"/>
  <c r="E2" i="4"/>
  <c r="D2" i="4"/>
  <c r="D3" i="4"/>
  <c r="E3" i="4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Q7" i="1"/>
  <c r="I22" i="4" l="1"/>
  <c r="I24" i="4" s="1"/>
  <c r="E4" i="4"/>
  <c r="E5" i="4" s="1"/>
  <c r="E6" i="4" s="1"/>
  <c r="E7" i="4" s="1"/>
  <c r="E8" i="4" s="1"/>
  <c r="E9" i="4" s="1"/>
  <c r="E10" i="4" s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D22" i="4"/>
  <c r="S8" i="1"/>
  <c r="S10" i="1" s="1"/>
  <c r="S20" i="1"/>
  <c r="Q11" i="1"/>
  <c r="S12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  <c r="E23" i="1"/>
  <c r="G25" i="1"/>
  <c r="E24" i="1" l="1"/>
  <c r="O23" i="1"/>
  <c r="O24" i="1" s="1"/>
  <c r="M18" i="1" l="1"/>
  <c r="N18" i="1" s="1"/>
  <c r="M10" i="1"/>
  <c r="N10" i="1" s="1"/>
  <c r="M3" i="1"/>
  <c r="N3" i="1" s="1"/>
  <c r="M17" i="1"/>
  <c r="N17" i="1" s="1"/>
  <c r="M9" i="1"/>
  <c r="N9" i="1" s="1"/>
  <c r="M16" i="1"/>
  <c r="N16" i="1" s="1"/>
  <c r="M8" i="1"/>
  <c r="N8" i="1" s="1"/>
  <c r="M14" i="1"/>
  <c r="N14" i="1" s="1"/>
  <c r="M6" i="1"/>
  <c r="N6" i="1" s="1"/>
  <c r="M4" i="1"/>
  <c r="N4" i="1" s="1"/>
  <c r="M15" i="1"/>
  <c r="N15" i="1" s="1"/>
  <c r="M7" i="1"/>
  <c r="N7" i="1" s="1"/>
  <c r="M19" i="1"/>
  <c r="N19" i="1" s="1"/>
  <c r="M13" i="1"/>
  <c r="N13" i="1" s="1"/>
  <c r="M5" i="1"/>
  <c r="N5" i="1" s="1"/>
  <c r="M20" i="1"/>
  <c r="N20" i="1" s="1"/>
  <c r="M12" i="1"/>
  <c r="N12" i="1" s="1"/>
  <c r="M11" i="1"/>
  <c r="N11" i="1" s="1"/>
  <c r="M23" i="1" l="1"/>
  <c r="M24" i="1" l="1"/>
  <c r="N23" i="1"/>
  <c r="N24" i="1" s="1"/>
  <c r="N25" i="1"/>
</calcChain>
</file>

<file path=xl/sharedStrings.xml><?xml version="1.0" encoding="utf-8"?>
<sst xmlns="http://schemas.openxmlformats.org/spreadsheetml/2006/main" count="110" uniqueCount="81">
  <si>
    <t>sd</t>
  </si>
  <si>
    <t>bin</t>
  </si>
  <si>
    <t>Bin</t>
  </si>
  <si>
    <t>Frequency</t>
  </si>
  <si>
    <t>Median</t>
  </si>
  <si>
    <t>Mean</t>
  </si>
  <si>
    <t>Mode</t>
  </si>
  <si>
    <t>PentaModal</t>
  </si>
  <si>
    <t>2,3,6,7,9,11</t>
  </si>
  <si>
    <t>classes needed 14</t>
  </si>
  <si>
    <t>class width</t>
  </si>
  <si>
    <t>q1</t>
  </si>
  <si>
    <t>q3</t>
  </si>
  <si>
    <t>IQR</t>
  </si>
  <si>
    <t>upper limit</t>
  </si>
  <si>
    <t>lower limit</t>
  </si>
  <si>
    <t>low range</t>
  </si>
  <si>
    <t>median</t>
  </si>
  <si>
    <r>
      <t xml:space="preserve">reletive </t>
    </r>
    <r>
      <rPr>
        <i/>
        <sz val="11"/>
        <color theme="1"/>
        <rFont val="Calibri"/>
        <family val="2"/>
        <scheme val="minor"/>
      </rPr>
      <t>f</t>
    </r>
  </si>
  <si>
    <r>
      <t xml:space="preserve">cumlative </t>
    </r>
    <r>
      <rPr>
        <i/>
        <sz val="11"/>
        <color theme="1"/>
        <rFont val="Calibri"/>
        <family val="2"/>
        <scheme val="minor"/>
      </rPr>
      <t>f</t>
    </r>
  </si>
  <si>
    <t>x*f</t>
  </si>
  <si>
    <t>sum</t>
  </si>
  <si>
    <t>(x-µ)sq</t>
  </si>
  <si>
    <t>(x-xbar)</t>
  </si>
  <si>
    <t>(x-xbar)^2</t>
  </si>
  <si>
    <t>SUM</t>
  </si>
  <si>
    <t>x-µ</t>
  </si>
  <si>
    <r>
      <t>Σx/</t>
    </r>
    <r>
      <rPr>
        <i/>
        <sz val="11"/>
        <color theme="1"/>
        <rFont val="Calibri"/>
        <family val="2"/>
        <scheme val="minor"/>
      </rPr>
      <t>Df</t>
    </r>
  </si>
  <si>
    <t>sqrt</t>
  </si>
  <si>
    <t>µ=752.5</t>
  </si>
  <si>
    <t>xbar=946.97</t>
  </si>
  <si>
    <t>variance</t>
  </si>
  <si>
    <t>Std dev</t>
  </si>
  <si>
    <t>x axis</t>
  </si>
  <si>
    <t>y axis</t>
  </si>
  <si>
    <t>average</t>
  </si>
  <si>
    <t>(x-x-bar)^2</t>
  </si>
  <si>
    <t xml:space="preserve"> / n-1</t>
  </si>
  <si>
    <t>x</t>
  </si>
  <si>
    <t>f</t>
  </si>
  <si>
    <t>x-x bar</t>
  </si>
  <si>
    <t>mean frequency</t>
  </si>
  <si>
    <t>x-x bar ^2</t>
  </si>
  <si>
    <t>min</t>
  </si>
  <si>
    <t>max</t>
  </si>
  <si>
    <t xml:space="preserve">bin </t>
  </si>
  <si>
    <t>freq</t>
  </si>
  <si>
    <t>x-bar</t>
  </si>
  <si>
    <t>rel freq</t>
  </si>
  <si>
    <t>0--3</t>
  </si>
  <si>
    <t>3--6</t>
  </si>
  <si>
    <t>6--9</t>
  </si>
  <si>
    <t>9--12</t>
  </si>
  <si>
    <t>12--15</t>
  </si>
  <si>
    <t>15--18</t>
  </si>
  <si>
    <t>18--21</t>
  </si>
  <si>
    <t>0--200</t>
  </si>
  <si>
    <t>200-400</t>
  </si>
  <si>
    <t>400--600</t>
  </si>
  <si>
    <t>600--800</t>
  </si>
  <si>
    <t>800--1k</t>
  </si>
  <si>
    <t>Sum =0</t>
  </si>
  <si>
    <t>sum2</t>
  </si>
  <si>
    <t>S2</t>
  </si>
  <si>
    <t>sum1</t>
  </si>
  <si>
    <t>/18=</t>
  </si>
  <si>
    <t>sum1=</t>
  </si>
  <si>
    <t>S=</t>
  </si>
  <si>
    <t>/19=</t>
  </si>
  <si>
    <t>S1=</t>
  </si>
  <si>
    <t>mean1</t>
  </si>
  <si>
    <t>mean2</t>
  </si>
  <si>
    <t>/18</t>
  </si>
  <si>
    <t>/19</t>
  </si>
  <si>
    <t>flight time</t>
  </si>
  <si>
    <t>delay time</t>
  </si>
  <si>
    <t>Table 2</t>
  </si>
  <si>
    <t>Table 3</t>
  </si>
  <si>
    <t>1k--1.2k</t>
  </si>
  <si>
    <t>1.2k -1.4k</t>
  </si>
  <si>
    <t>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</si>
</sst>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"/>
                      <c:h val="0.1051524161139608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Sheet5!$A$2:$A$9</c15:sqref>
                  </c15:fullRef>
                </c:ext>
              </c:extLst>
              <c:f>Sheet5!$A$2:$A$8</c:f>
              <c:strCache>
                <c:ptCount val="7"/>
                <c:pt idx="0">
                  <c:v>0--200</c:v>
                </c:pt>
                <c:pt idx="1">
                  <c:v>200-400</c:v>
                </c:pt>
                <c:pt idx="2">
                  <c:v>400--600</c:v>
                </c:pt>
                <c:pt idx="3">
                  <c:v>600--800</c:v>
                </c:pt>
                <c:pt idx="4">
                  <c:v>800--1k</c:v>
                </c:pt>
                <c:pt idx="5">
                  <c:v>1k--1.2k</c:v>
                </c:pt>
                <c:pt idx="6">
                  <c:v>1.2k -1.4k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Sheet5!$B$2:$B$9</c15:sqref>
                  </c15:fullRef>
                </c:ext>
              </c:extLst>
              <c:f>Sheet5!$B$2:$B$8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"/>
        <c:axId val="266199776"/>
        <c:axId val="266200896"/>
      </c:barChart>
      <c:catAx>
        <c:axId val="26619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Flight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200896"/>
        <c:crosses val="autoZero"/>
        <c:auto val="1"/>
        <c:lblAlgn val="ctr"/>
        <c:lblOffset val="100"/>
        <c:noMultiLvlLbl val="0"/>
      </c:catAx>
      <c:valAx>
        <c:axId val="26620089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6619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Sheet6!$A$3:$A$10</c15:sqref>
                  </c15:fullRef>
                </c:ext>
              </c:extLst>
              <c:f>Sheet6!$A$3:$A$9</c:f>
              <c:strCache>
                <c:ptCount val="7"/>
                <c:pt idx="0">
                  <c:v>3--6</c:v>
                </c:pt>
                <c:pt idx="1">
                  <c:v>6--9</c:v>
                </c:pt>
                <c:pt idx="2">
                  <c:v>9--12</c:v>
                </c:pt>
                <c:pt idx="3">
                  <c:v>12--15</c:v>
                </c:pt>
                <c:pt idx="4">
                  <c:v>15--18</c:v>
                </c:pt>
                <c:pt idx="5">
                  <c:v>18--21</c:v>
                </c:pt>
                <c:pt idx="6">
                  <c:v>21-23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Sheet6!$B$3:$B$10</c15:sqref>
                  </c15:fullRef>
                </c:ext>
              </c:extLst>
              <c:f>Sheet6!$B$3:$B$9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"/>
        <c:axId val="266203136"/>
        <c:axId val="266203696"/>
      </c:barChart>
      <c:catAx>
        <c:axId val="26620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Flight Delay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203696"/>
        <c:crosses val="autoZero"/>
        <c:auto val="1"/>
        <c:lblAlgn val="ctr"/>
        <c:lblOffset val="100"/>
        <c:noMultiLvlLbl val="0"/>
      </c:catAx>
      <c:valAx>
        <c:axId val="26620369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6620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53340</xdr:rowOff>
    </xdr:from>
    <xdr:to>
      <xdr:col>13</xdr:col>
      <xdr:colOff>457200</xdr:colOff>
      <xdr:row>11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99060</xdr:rowOff>
    </xdr:from>
    <xdr:to>
      <xdr:col>15</xdr:col>
      <xdr:colOff>114300</xdr:colOff>
      <xdr:row>16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A2" sqref="A2:B24"/>
    </sheetView>
  </sheetViews>
  <sheetFormatPr defaultRowHeight="14.4" x14ac:dyDescent="0.3"/>
  <cols>
    <col min="11" max="11" width="13.21875" customWidth="1"/>
  </cols>
  <sheetData>
    <row r="1" spans="1:11" x14ac:dyDescent="0.3">
      <c r="A1" s="4" t="s">
        <v>2</v>
      </c>
      <c r="B1" s="4"/>
      <c r="C1" s="4" t="s">
        <v>3</v>
      </c>
      <c r="D1" t="s">
        <v>18</v>
      </c>
      <c r="E1" t="s">
        <v>19</v>
      </c>
      <c r="F1" t="s">
        <v>26</v>
      </c>
      <c r="G1" t="s">
        <v>22</v>
      </c>
      <c r="H1" t="s">
        <v>23</v>
      </c>
      <c r="I1" t="s">
        <v>24</v>
      </c>
    </row>
    <row r="2" spans="1:11" ht="15" x14ac:dyDescent="0.3">
      <c r="A2" s="3">
        <v>190</v>
      </c>
      <c r="B2" s="3">
        <f>(A2-752.5)^2</f>
        <v>316406.25</v>
      </c>
      <c r="C2" s="1">
        <v>1</v>
      </c>
      <c r="D2">
        <f>C2/155</f>
        <v>6.4516129032258064E-3</v>
      </c>
      <c r="E2">
        <f>C2/155</f>
        <v>6.4516129032258064E-3</v>
      </c>
      <c r="F2">
        <f>C2-752.5</f>
        <v>-751.5</v>
      </c>
      <c r="G2">
        <f>F2^2</f>
        <v>564752.25</v>
      </c>
      <c r="H2">
        <f>C2-946.97</f>
        <v>-945.97</v>
      </c>
      <c r="I2">
        <f>H2^2</f>
        <v>894859.24090000009</v>
      </c>
      <c r="K2" t="s">
        <v>29</v>
      </c>
    </row>
    <row r="3" spans="1:11" ht="15" x14ac:dyDescent="0.3">
      <c r="A3" s="3">
        <v>240</v>
      </c>
      <c r="B3" s="3">
        <f t="shared" ref="B3:B21" si="0">(A3-752.5)^2</f>
        <v>262656.25</v>
      </c>
      <c r="C3" s="1">
        <v>2</v>
      </c>
      <c r="D3">
        <f t="shared" ref="D3:D21" si="1">C3/155</f>
        <v>1.2903225806451613E-2</v>
      </c>
      <c r="E3">
        <f>D3+E2</f>
        <v>1.935483870967742E-2</v>
      </c>
      <c r="F3">
        <f t="shared" ref="F3:F21" si="2">C3-752.5</f>
        <v>-750.5</v>
      </c>
      <c r="G3">
        <f t="shared" ref="G3:G21" si="3">F3^2</f>
        <v>563250.25</v>
      </c>
      <c r="H3">
        <f t="shared" ref="H3:H21" si="4">C3-946.97</f>
        <v>-944.97</v>
      </c>
      <c r="I3">
        <f t="shared" ref="I3:I21" si="5">H3^2</f>
        <v>892968.30090000003</v>
      </c>
      <c r="K3" t="s">
        <v>30</v>
      </c>
    </row>
    <row r="4" spans="1:11" ht="15" x14ac:dyDescent="0.3">
      <c r="A4" s="3">
        <v>290</v>
      </c>
      <c r="B4" s="3">
        <f t="shared" si="0"/>
        <v>213906.25</v>
      </c>
      <c r="C4" s="1">
        <v>3</v>
      </c>
      <c r="D4">
        <f t="shared" si="1"/>
        <v>1.935483870967742E-2</v>
      </c>
      <c r="E4">
        <f t="shared" ref="E4:E21" si="6">D4+E3</f>
        <v>3.870967741935484E-2</v>
      </c>
      <c r="F4">
        <f t="shared" si="2"/>
        <v>-749.5</v>
      </c>
      <c r="G4">
        <f t="shared" si="3"/>
        <v>561750.25</v>
      </c>
      <c r="H4">
        <f t="shared" si="4"/>
        <v>-943.97</v>
      </c>
      <c r="I4">
        <f t="shared" si="5"/>
        <v>891079.36090000009</v>
      </c>
    </row>
    <row r="5" spans="1:11" ht="15" x14ac:dyDescent="0.3">
      <c r="A5" s="3">
        <v>320</v>
      </c>
      <c r="B5" s="3">
        <f t="shared" si="0"/>
        <v>187056.25</v>
      </c>
      <c r="C5" s="1">
        <v>2</v>
      </c>
      <c r="D5">
        <f t="shared" si="1"/>
        <v>1.2903225806451613E-2</v>
      </c>
      <c r="E5">
        <f t="shared" si="6"/>
        <v>5.1612903225806452E-2</v>
      </c>
      <c r="F5">
        <f t="shared" si="2"/>
        <v>-750.5</v>
      </c>
      <c r="G5">
        <f t="shared" si="3"/>
        <v>563250.25</v>
      </c>
      <c r="H5">
        <f t="shared" si="4"/>
        <v>-944.97</v>
      </c>
      <c r="I5">
        <f t="shared" si="5"/>
        <v>892968.30090000003</v>
      </c>
    </row>
    <row r="6" spans="1:11" ht="15" x14ac:dyDescent="0.3">
      <c r="A6" s="3">
        <v>400</v>
      </c>
      <c r="B6" s="3">
        <f t="shared" si="0"/>
        <v>124256.25</v>
      </c>
      <c r="C6" s="1">
        <v>3</v>
      </c>
      <c r="D6">
        <f t="shared" si="1"/>
        <v>1.935483870967742E-2</v>
      </c>
      <c r="E6">
        <f t="shared" si="6"/>
        <v>7.0967741935483872E-2</v>
      </c>
      <c r="F6">
        <f t="shared" si="2"/>
        <v>-749.5</v>
      </c>
      <c r="G6">
        <f t="shared" si="3"/>
        <v>561750.25</v>
      </c>
      <c r="H6">
        <f t="shared" si="4"/>
        <v>-943.97</v>
      </c>
      <c r="I6">
        <f t="shared" si="5"/>
        <v>891079.36090000009</v>
      </c>
    </row>
    <row r="7" spans="1:11" ht="15" x14ac:dyDescent="0.3">
      <c r="A7" s="3">
        <v>540</v>
      </c>
      <c r="B7" s="3">
        <f t="shared" si="0"/>
        <v>45156.25</v>
      </c>
      <c r="C7" s="1">
        <v>4</v>
      </c>
      <c r="D7">
        <f t="shared" si="1"/>
        <v>2.5806451612903226E-2</v>
      </c>
      <c r="E7">
        <f t="shared" si="6"/>
        <v>9.6774193548387094E-2</v>
      </c>
      <c r="F7">
        <f t="shared" si="2"/>
        <v>-748.5</v>
      </c>
      <c r="G7">
        <f t="shared" si="3"/>
        <v>560252.25</v>
      </c>
      <c r="H7">
        <f t="shared" si="4"/>
        <v>-942.97</v>
      </c>
      <c r="I7">
        <f t="shared" si="5"/>
        <v>889192.42090000003</v>
      </c>
    </row>
    <row r="8" spans="1:11" ht="15" x14ac:dyDescent="0.3">
      <c r="A8" s="3">
        <v>555</v>
      </c>
      <c r="B8" s="3">
        <f t="shared" si="0"/>
        <v>39006.25</v>
      </c>
      <c r="C8" s="1">
        <v>7</v>
      </c>
      <c r="D8">
        <f t="shared" si="1"/>
        <v>4.5161290322580643E-2</v>
      </c>
      <c r="E8">
        <f t="shared" si="6"/>
        <v>0.14193548387096774</v>
      </c>
      <c r="F8">
        <f t="shared" si="2"/>
        <v>-745.5</v>
      </c>
      <c r="G8">
        <f t="shared" si="3"/>
        <v>555770.25</v>
      </c>
      <c r="H8">
        <f t="shared" si="4"/>
        <v>-939.97</v>
      </c>
      <c r="I8">
        <f t="shared" si="5"/>
        <v>883543.60090000008</v>
      </c>
    </row>
    <row r="9" spans="1:11" ht="15" x14ac:dyDescent="0.3">
      <c r="A9" s="3">
        <v>720</v>
      </c>
      <c r="B9" s="3">
        <f t="shared" si="0"/>
        <v>1056.25</v>
      </c>
      <c r="C9" s="1">
        <v>5</v>
      </c>
      <c r="D9">
        <f t="shared" si="1"/>
        <v>3.2258064516129031E-2</v>
      </c>
      <c r="E9">
        <f t="shared" si="6"/>
        <v>0.17419354838709677</v>
      </c>
      <c r="F9">
        <f t="shared" si="2"/>
        <v>-747.5</v>
      </c>
      <c r="G9">
        <f t="shared" si="3"/>
        <v>558756.25</v>
      </c>
      <c r="H9">
        <f t="shared" si="4"/>
        <v>-941.97</v>
      </c>
      <c r="I9">
        <f t="shared" si="5"/>
        <v>887307.48090000008</v>
      </c>
    </row>
    <row r="10" spans="1:11" ht="15" x14ac:dyDescent="0.3">
      <c r="A10" s="3">
        <v>800</v>
      </c>
      <c r="B10" s="3">
        <f t="shared" si="0"/>
        <v>2256.25</v>
      </c>
      <c r="C10" s="1">
        <v>6</v>
      </c>
      <c r="D10">
        <f t="shared" si="1"/>
        <v>3.870967741935484E-2</v>
      </c>
      <c r="E10">
        <f t="shared" si="6"/>
        <v>0.2129032258064516</v>
      </c>
      <c r="F10">
        <f t="shared" si="2"/>
        <v>-746.5</v>
      </c>
      <c r="G10">
        <f t="shared" si="3"/>
        <v>557262.25</v>
      </c>
      <c r="H10">
        <f t="shared" si="4"/>
        <v>-940.97</v>
      </c>
      <c r="I10">
        <f t="shared" si="5"/>
        <v>885424.54090000002</v>
      </c>
    </row>
    <row r="11" spans="1:11" ht="15" x14ac:dyDescent="0.3">
      <c r="A11" s="3">
        <v>820</v>
      </c>
      <c r="B11" s="3">
        <f t="shared" si="0"/>
        <v>4556.25</v>
      </c>
      <c r="C11" s="1">
        <v>7</v>
      </c>
      <c r="D11">
        <f t="shared" si="1"/>
        <v>4.5161290322580643E-2</v>
      </c>
      <c r="E11">
        <f t="shared" si="6"/>
        <v>0.25806451612903225</v>
      </c>
      <c r="F11">
        <f t="shared" si="2"/>
        <v>-745.5</v>
      </c>
      <c r="G11">
        <f t="shared" si="3"/>
        <v>555770.25</v>
      </c>
      <c r="H11">
        <f t="shared" si="4"/>
        <v>-939.97</v>
      </c>
      <c r="I11">
        <f t="shared" si="5"/>
        <v>883543.60090000008</v>
      </c>
    </row>
    <row r="12" spans="1:11" ht="15" x14ac:dyDescent="0.3">
      <c r="A12" s="3">
        <v>850</v>
      </c>
      <c r="B12" s="3">
        <f t="shared" si="0"/>
        <v>9506.25</v>
      </c>
      <c r="C12" s="1">
        <v>10</v>
      </c>
      <c r="D12">
        <f t="shared" si="1"/>
        <v>6.4516129032258063E-2</v>
      </c>
      <c r="E12">
        <f t="shared" si="6"/>
        <v>0.32258064516129031</v>
      </c>
      <c r="F12">
        <f t="shared" si="2"/>
        <v>-742.5</v>
      </c>
      <c r="G12">
        <f t="shared" si="3"/>
        <v>551306.25</v>
      </c>
      <c r="H12">
        <f t="shared" si="4"/>
        <v>-936.97</v>
      </c>
      <c r="I12">
        <f t="shared" si="5"/>
        <v>877912.78090000001</v>
      </c>
    </row>
    <row r="13" spans="1:11" ht="15" x14ac:dyDescent="0.3">
      <c r="A13" s="3">
        <v>900</v>
      </c>
      <c r="B13" s="3">
        <f t="shared" si="0"/>
        <v>21756.25</v>
      </c>
      <c r="C13" s="1">
        <v>6</v>
      </c>
      <c r="D13">
        <f t="shared" si="1"/>
        <v>3.870967741935484E-2</v>
      </c>
      <c r="E13">
        <f t="shared" si="6"/>
        <v>0.36129032258064514</v>
      </c>
      <c r="F13">
        <f t="shared" si="2"/>
        <v>-746.5</v>
      </c>
      <c r="G13">
        <f t="shared" si="3"/>
        <v>557262.25</v>
      </c>
      <c r="H13">
        <f t="shared" si="4"/>
        <v>-940.97</v>
      </c>
      <c r="I13">
        <f t="shared" si="5"/>
        <v>885424.54090000002</v>
      </c>
    </row>
    <row r="14" spans="1:11" ht="15" x14ac:dyDescent="0.3">
      <c r="A14" s="3">
        <v>920</v>
      </c>
      <c r="B14" s="3">
        <f t="shared" si="0"/>
        <v>28056.25</v>
      </c>
      <c r="C14" s="1">
        <v>11</v>
      </c>
      <c r="D14">
        <f t="shared" si="1"/>
        <v>7.0967741935483872E-2</v>
      </c>
      <c r="E14">
        <f t="shared" si="6"/>
        <v>0.43225806451612903</v>
      </c>
      <c r="F14">
        <f t="shared" si="2"/>
        <v>-741.5</v>
      </c>
      <c r="G14">
        <f t="shared" si="3"/>
        <v>549822.25</v>
      </c>
      <c r="H14">
        <f t="shared" si="4"/>
        <v>-935.97</v>
      </c>
      <c r="I14">
        <f t="shared" si="5"/>
        <v>876039.84090000007</v>
      </c>
    </row>
    <row r="15" spans="1:11" ht="15" x14ac:dyDescent="0.3">
      <c r="A15" s="3">
        <v>950</v>
      </c>
      <c r="B15" s="3">
        <f t="shared" si="0"/>
        <v>39006.25</v>
      </c>
      <c r="C15" s="1">
        <v>8</v>
      </c>
      <c r="D15">
        <f t="shared" si="1"/>
        <v>5.1612903225806452E-2</v>
      </c>
      <c r="E15">
        <f t="shared" si="6"/>
        <v>0.4838709677419355</v>
      </c>
      <c r="F15">
        <f t="shared" si="2"/>
        <v>-744.5</v>
      </c>
      <c r="G15">
        <f t="shared" si="3"/>
        <v>554280.25</v>
      </c>
      <c r="H15">
        <f t="shared" si="4"/>
        <v>-938.97</v>
      </c>
      <c r="I15">
        <f t="shared" si="5"/>
        <v>881664.66090000002</v>
      </c>
    </row>
    <row r="16" spans="1:11" ht="15" x14ac:dyDescent="0.3">
      <c r="A16" s="3">
        <v>950</v>
      </c>
      <c r="B16" s="3">
        <f t="shared" si="0"/>
        <v>39006.25</v>
      </c>
      <c r="C16" s="1">
        <v>9</v>
      </c>
      <c r="D16">
        <f t="shared" si="1"/>
        <v>5.8064516129032261E-2</v>
      </c>
      <c r="E16">
        <f t="shared" si="6"/>
        <v>0.54193548387096779</v>
      </c>
      <c r="F16">
        <f t="shared" si="2"/>
        <v>-743.5</v>
      </c>
      <c r="G16">
        <f t="shared" si="3"/>
        <v>552792.25</v>
      </c>
      <c r="H16">
        <f t="shared" si="4"/>
        <v>-937.97</v>
      </c>
      <c r="I16">
        <f t="shared" si="5"/>
        <v>879787.72090000007</v>
      </c>
    </row>
    <row r="17" spans="1:9" ht="15" x14ac:dyDescent="0.3">
      <c r="A17" s="3">
        <v>960</v>
      </c>
      <c r="B17" s="3">
        <f t="shared" si="0"/>
        <v>43056.25</v>
      </c>
      <c r="C17" s="1">
        <v>11</v>
      </c>
      <c r="D17">
        <f t="shared" si="1"/>
        <v>7.0967741935483872E-2</v>
      </c>
      <c r="E17">
        <f t="shared" si="6"/>
        <v>0.61290322580645162</v>
      </c>
      <c r="F17">
        <f t="shared" si="2"/>
        <v>-741.5</v>
      </c>
      <c r="G17">
        <f t="shared" si="3"/>
        <v>549822.25</v>
      </c>
      <c r="H17">
        <f t="shared" si="4"/>
        <v>-935.97</v>
      </c>
      <c r="I17">
        <f t="shared" si="5"/>
        <v>876039.84090000007</v>
      </c>
    </row>
    <row r="18" spans="1:9" ht="15" x14ac:dyDescent="0.3">
      <c r="A18" s="3">
        <v>1005</v>
      </c>
      <c r="B18" s="3">
        <f t="shared" si="0"/>
        <v>63756.25</v>
      </c>
      <c r="C18" s="1">
        <v>9</v>
      </c>
      <c r="D18">
        <f t="shared" si="1"/>
        <v>5.8064516129032261E-2</v>
      </c>
      <c r="E18">
        <f t="shared" si="6"/>
        <v>0.67096774193548392</v>
      </c>
      <c r="F18">
        <f t="shared" si="2"/>
        <v>-743.5</v>
      </c>
      <c r="G18">
        <f t="shared" si="3"/>
        <v>552792.25</v>
      </c>
      <c r="H18">
        <f t="shared" si="4"/>
        <v>-937.97</v>
      </c>
      <c r="I18">
        <f t="shared" si="5"/>
        <v>879787.72090000007</v>
      </c>
    </row>
    <row r="19" spans="1:9" ht="15" x14ac:dyDescent="0.3">
      <c r="A19" s="3">
        <v>1090</v>
      </c>
      <c r="B19" s="3">
        <f t="shared" si="0"/>
        <v>113906.25</v>
      </c>
      <c r="C19" s="1">
        <v>16</v>
      </c>
      <c r="D19">
        <f t="shared" si="1"/>
        <v>0.1032258064516129</v>
      </c>
      <c r="E19">
        <f t="shared" si="6"/>
        <v>0.77419354838709686</v>
      </c>
      <c r="F19">
        <f t="shared" si="2"/>
        <v>-736.5</v>
      </c>
      <c r="G19">
        <f t="shared" si="3"/>
        <v>542432.25</v>
      </c>
      <c r="H19">
        <f t="shared" si="4"/>
        <v>-930.97</v>
      </c>
      <c r="I19">
        <f t="shared" si="5"/>
        <v>866705.1409</v>
      </c>
    </row>
    <row r="20" spans="1:9" ht="15" x14ac:dyDescent="0.3">
      <c r="A20" s="3">
        <v>1150</v>
      </c>
      <c r="B20" s="3">
        <f t="shared" si="0"/>
        <v>158006.25</v>
      </c>
      <c r="C20" s="1">
        <v>12</v>
      </c>
      <c r="D20">
        <f t="shared" si="1"/>
        <v>7.7419354838709681E-2</v>
      </c>
      <c r="E20">
        <f t="shared" si="6"/>
        <v>0.85161290322580652</v>
      </c>
      <c r="F20">
        <f t="shared" si="2"/>
        <v>-740.5</v>
      </c>
      <c r="G20">
        <f t="shared" si="3"/>
        <v>548340.25</v>
      </c>
      <c r="H20">
        <f t="shared" si="4"/>
        <v>-934.97</v>
      </c>
      <c r="I20">
        <f t="shared" si="5"/>
        <v>874168.90090000001</v>
      </c>
    </row>
    <row r="21" spans="1:9" ht="15" x14ac:dyDescent="0.3">
      <c r="A21" s="3">
        <v>1400</v>
      </c>
      <c r="B21" s="3">
        <f t="shared" si="0"/>
        <v>419256.25</v>
      </c>
      <c r="C21" s="1">
        <v>23</v>
      </c>
      <c r="D21">
        <f t="shared" si="1"/>
        <v>0.14838709677419354</v>
      </c>
      <c r="E21">
        <f t="shared" si="6"/>
        <v>1</v>
      </c>
      <c r="F21">
        <f t="shared" si="2"/>
        <v>-729.5</v>
      </c>
      <c r="G21">
        <f t="shared" si="3"/>
        <v>532170.25</v>
      </c>
      <c r="H21">
        <f t="shared" si="4"/>
        <v>-923.97</v>
      </c>
      <c r="I21">
        <f t="shared" si="5"/>
        <v>853720.56090000004</v>
      </c>
    </row>
    <row r="22" spans="1:9" x14ac:dyDescent="0.3">
      <c r="A22" t="s">
        <v>25</v>
      </c>
      <c r="B22" s="3">
        <f>SUM(B2:B21)</f>
        <v>2131625</v>
      </c>
      <c r="C22">
        <f>SUM(C2:C21)</f>
        <v>155</v>
      </c>
      <c r="D22">
        <f>SUM(D2:D21)</f>
        <v>1</v>
      </c>
      <c r="F22">
        <f>SUM(F2:F21)</f>
        <v>-14895</v>
      </c>
      <c r="G22">
        <f>SUM(G2:G21)</f>
        <v>11093585</v>
      </c>
      <c r="H22">
        <f>SUM(H2:H21)</f>
        <v>-18784.399999999998</v>
      </c>
      <c r="I22">
        <f>SUM(I2:I21)</f>
        <v>17643217.917999998</v>
      </c>
    </row>
    <row r="23" spans="1:9" x14ac:dyDescent="0.3">
      <c r="A23" t="s">
        <v>31</v>
      </c>
      <c r="B23">
        <f>B22/19</f>
        <v>112190.78947368421</v>
      </c>
      <c r="F23" t="s">
        <v>27</v>
      </c>
      <c r="G23">
        <f>G22/19</f>
        <v>583872.89473684214</v>
      </c>
      <c r="I23">
        <f>I22/19</f>
        <v>928590.41673684202</v>
      </c>
    </row>
    <row r="24" spans="1:9" x14ac:dyDescent="0.3">
      <c r="A24" t="s">
        <v>32</v>
      </c>
      <c r="B24">
        <f>SQRT(B23)</f>
        <v>334.94893562106478</v>
      </c>
      <c r="F24" t="s">
        <v>28</v>
      </c>
      <c r="G24">
        <f>SQRT(G23)</f>
        <v>764.11576003694768</v>
      </c>
      <c r="I24">
        <f>SQRT(I23)</f>
        <v>963.63396408431038</v>
      </c>
    </row>
  </sheetData>
  <sortState ref="A2:A21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C9"/>
    </sheetView>
  </sheetViews>
  <sheetFormatPr defaultRowHeight="14.4" x14ac:dyDescent="0.3"/>
  <sheetData>
    <row r="1" spans="1:4" x14ac:dyDescent="0.3">
      <c r="A1" s="4" t="s">
        <v>2</v>
      </c>
      <c r="B1" s="4" t="s">
        <v>3</v>
      </c>
      <c r="C1" s="11" t="s">
        <v>48</v>
      </c>
      <c r="D1" s="11" t="s">
        <v>20</v>
      </c>
    </row>
    <row r="2" spans="1:4" x14ac:dyDescent="0.3">
      <c r="A2" s="3" t="s">
        <v>56</v>
      </c>
      <c r="B2" s="9">
        <v>1</v>
      </c>
      <c r="C2">
        <f>B2/20</f>
        <v>0.05</v>
      </c>
      <c r="D2">
        <f>100*1</f>
        <v>100</v>
      </c>
    </row>
    <row r="3" spans="1:4" x14ac:dyDescent="0.3">
      <c r="A3" s="3" t="s">
        <v>57</v>
      </c>
      <c r="B3" s="9">
        <v>4</v>
      </c>
      <c r="C3">
        <f t="shared" ref="C3:C8" si="0">B3/20</f>
        <v>0.2</v>
      </c>
      <c r="D3">
        <f>300*4</f>
        <v>1200</v>
      </c>
    </row>
    <row r="4" spans="1:4" x14ac:dyDescent="0.3">
      <c r="A4" s="3" t="s">
        <v>58</v>
      </c>
      <c r="B4" s="9">
        <v>2</v>
      </c>
      <c r="C4">
        <f t="shared" si="0"/>
        <v>0.1</v>
      </c>
      <c r="D4">
        <f>500*2</f>
        <v>1000</v>
      </c>
    </row>
    <row r="5" spans="1:4" x14ac:dyDescent="0.3">
      <c r="A5" s="3" t="s">
        <v>59</v>
      </c>
      <c r="B5" s="9">
        <v>2</v>
      </c>
      <c r="C5">
        <f t="shared" si="0"/>
        <v>0.1</v>
      </c>
      <c r="D5">
        <f>700*2</f>
        <v>1400</v>
      </c>
    </row>
    <row r="6" spans="1:4" x14ac:dyDescent="0.3">
      <c r="A6" s="3" t="s">
        <v>60</v>
      </c>
      <c r="B6" s="9">
        <v>7</v>
      </c>
      <c r="C6">
        <f t="shared" si="0"/>
        <v>0.35</v>
      </c>
      <c r="D6">
        <f>900*7</f>
        <v>6300</v>
      </c>
    </row>
    <row r="7" spans="1:4" x14ac:dyDescent="0.3">
      <c r="A7" s="3" t="s">
        <v>78</v>
      </c>
      <c r="B7" s="9">
        <v>3</v>
      </c>
      <c r="C7">
        <f t="shared" si="0"/>
        <v>0.15</v>
      </c>
      <c r="D7">
        <f>1100*3</f>
        <v>3300</v>
      </c>
    </row>
    <row r="8" spans="1:4" x14ac:dyDescent="0.3">
      <c r="A8" s="3" t="s">
        <v>79</v>
      </c>
      <c r="B8" s="9">
        <v>1</v>
      </c>
      <c r="C8">
        <f t="shared" si="0"/>
        <v>0.05</v>
      </c>
      <c r="D8">
        <f>1300*1</f>
        <v>1300</v>
      </c>
    </row>
    <row r="9" spans="1:4" ht="15" thickBot="1" x14ac:dyDescent="0.35">
      <c r="A9" s="10" t="s">
        <v>21</v>
      </c>
      <c r="B9" s="10">
        <f>SUM(B2:B8)</f>
        <v>20</v>
      </c>
      <c r="C9">
        <f>B9/20</f>
        <v>1</v>
      </c>
      <c r="D9">
        <f>SUM(D2:D7)</f>
        <v>13300</v>
      </c>
    </row>
    <row r="10" spans="1:4" x14ac:dyDescent="0.3">
      <c r="A10" t="s">
        <v>47</v>
      </c>
      <c r="D10">
        <f>D9/B9</f>
        <v>665</v>
      </c>
    </row>
  </sheetData>
  <sortState ref="A2:A8">
    <sortCondition ref="A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B4" workbookViewId="0">
      <selection sqref="A1:C10"/>
    </sheetView>
  </sheetViews>
  <sheetFormatPr defaultRowHeight="14.4" x14ac:dyDescent="0.3"/>
  <sheetData>
    <row r="1" spans="1:7" x14ac:dyDescent="0.3">
      <c r="A1" s="4" t="s">
        <v>2</v>
      </c>
      <c r="B1" s="4" t="s">
        <v>3</v>
      </c>
      <c r="C1" s="11" t="s">
        <v>48</v>
      </c>
      <c r="D1" t="s">
        <v>20</v>
      </c>
    </row>
    <row r="2" spans="1:7" x14ac:dyDescent="0.3">
      <c r="A2" s="13" t="s">
        <v>49</v>
      </c>
      <c r="B2" s="12">
        <v>3</v>
      </c>
      <c r="C2" s="11">
        <f>B2/20</f>
        <v>0.15</v>
      </c>
      <c r="D2">
        <f>4*3</f>
        <v>12</v>
      </c>
    </row>
    <row r="3" spans="1:7" ht="15" x14ac:dyDescent="0.3">
      <c r="A3" s="3" t="s">
        <v>50</v>
      </c>
      <c r="B3" s="9">
        <v>4</v>
      </c>
      <c r="C3" s="11">
        <f t="shared" ref="C3:C9" si="0">B3/20</f>
        <v>0.2</v>
      </c>
      <c r="D3">
        <f>5*4</f>
        <v>20</v>
      </c>
      <c r="F3" s="1"/>
    </row>
    <row r="4" spans="1:7" ht="15" x14ac:dyDescent="0.3">
      <c r="A4" s="3" t="s">
        <v>51</v>
      </c>
      <c r="B4" s="9">
        <v>5</v>
      </c>
      <c r="C4" s="11">
        <f t="shared" si="0"/>
        <v>0.25</v>
      </c>
      <c r="D4">
        <f>7*5</f>
        <v>35</v>
      </c>
      <c r="F4" s="1"/>
    </row>
    <row r="5" spans="1:7" ht="15" x14ac:dyDescent="0.3">
      <c r="A5" s="3" t="s">
        <v>52</v>
      </c>
      <c r="B5" s="9">
        <v>5</v>
      </c>
      <c r="C5" s="11">
        <f t="shared" si="0"/>
        <v>0.25</v>
      </c>
      <c r="D5">
        <f>10*5</f>
        <v>50</v>
      </c>
      <c r="G5" s="1"/>
    </row>
    <row r="6" spans="1:7" ht="15" x14ac:dyDescent="0.3">
      <c r="A6" s="3" t="s">
        <v>53</v>
      </c>
      <c r="B6" s="9">
        <v>1</v>
      </c>
      <c r="C6" s="11">
        <f t="shared" si="0"/>
        <v>0.05</v>
      </c>
      <c r="D6">
        <f>13*1</f>
        <v>13</v>
      </c>
      <c r="G6" s="1"/>
    </row>
    <row r="7" spans="1:7" ht="15" x14ac:dyDescent="0.3">
      <c r="A7" s="3" t="s">
        <v>54</v>
      </c>
      <c r="B7" s="9">
        <v>1</v>
      </c>
      <c r="C7" s="11">
        <f t="shared" si="0"/>
        <v>0.05</v>
      </c>
      <c r="D7">
        <f>16*1</f>
        <v>16</v>
      </c>
      <c r="F7" s="1"/>
    </row>
    <row r="8" spans="1:7" ht="15" x14ac:dyDescent="0.3">
      <c r="A8" s="3" t="s">
        <v>55</v>
      </c>
      <c r="B8" s="9">
        <v>0</v>
      </c>
      <c r="C8" s="11">
        <f t="shared" si="0"/>
        <v>0</v>
      </c>
      <c r="D8">
        <f>19*0</f>
        <v>0</v>
      </c>
      <c r="G8" s="1"/>
    </row>
    <row r="9" spans="1:7" ht="15" x14ac:dyDescent="0.3">
      <c r="A9" s="3" t="s">
        <v>80</v>
      </c>
      <c r="B9" s="9">
        <v>1</v>
      </c>
      <c r="C9" s="11">
        <f t="shared" si="0"/>
        <v>0.05</v>
      </c>
      <c r="D9">
        <f>22*1</f>
        <v>22</v>
      </c>
      <c r="G9" s="1"/>
    </row>
    <row r="10" spans="1:7" ht="15.6" thickBot="1" x14ac:dyDescent="0.35">
      <c r="A10" s="10" t="s">
        <v>21</v>
      </c>
      <c r="B10" s="10">
        <f>SUM(B2:B9)</f>
        <v>20</v>
      </c>
      <c r="C10">
        <f>SUM(C2:C9)</f>
        <v>1</v>
      </c>
      <c r="D10">
        <f>SUM(D2:D8)</f>
        <v>146</v>
      </c>
      <c r="F10" s="1"/>
    </row>
    <row r="11" spans="1:7" ht="15" x14ac:dyDescent="0.3">
      <c r="A11" t="s">
        <v>47</v>
      </c>
      <c r="D11">
        <f>D10/20</f>
        <v>7.3</v>
      </c>
      <c r="F11" s="1"/>
    </row>
    <row r="12" spans="1:7" ht="15" x14ac:dyDescent="0.3">
      <c r="F12" s="1"/>
    </row>
    <row r="13" spans="1:7" ht="15" x14ac:dyDescent="0.3">
      <c r="F13" s="1"/>
    </row>
    <row r="14" spans="1:7" ht="15" x14ac:dyDescent="0.3">
      <c r="F14" s="1"/>
    </row>
    <row r="15" spans="1:7" ht="15" x14ac:dyDescent="0.3">
      <c r="F15" s="1"/>
    </row>
    <row r="16" spans="1:7" ht="15" x14ac:dyDescent="0.3">
      <c r="F16" s="1"/>
    </row>
    <row r="17" spans="6:6" ht="15" x14ac:dyDescent="0.3">
      <c r="F17" s="1"/>
    </row>
    <row r="18" spans="6:6" ht="15" x14ac:dyDescent="0.3">
      <c r="F18" s="1"/>
    </row>
    <row r="19" spans="6:6" ht="15" x14ac:dyDescent="0.3">
      <c r="F19" s="1"/>
    </row>
    <row r="20" spans="6:6" ht="15" x14ac:dyDescent="0.3">
      <c r="F20" s="1"/>
    </row>
    <row r="21" spans="6:6" ht="15" x14ac:dyDescent="0.3">
      <c r="F21" s="1"/>
    </row>
    <row r="22" spans="6:6" ht="15" x14ac:dyDescent="0.3">
      <c r="F22" s="1"/>
    </row>
    <row r="23" spans="6:6" ht="15" x14ac:dyDescent="0.3">
      <c r="F23" s="1"/>
    </row>
    <row r="24" spans="6:6" ht="15" x14ac:dyDescent="0.3">
      <c r="F24" s="1"/>
    </row>
  </sheetData>
  <sortState ref="A2:A6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0" workbookViewId="0">
      <selection activeCell="C1" sqref="C1:C19"/>
    </sheetView>
  </sheetViews>
  <sheetFormatPr defaultRowHeight="14.4" x14ac:dyDescent="0.3"/>
  <sheetData>
    <row r="1" spans="1:13" ht="15" x14ac:dyDescent="0.3">
      <c r="A1" s="3">
        <v>190</v>
      </c>
      <c r="C1" s="1">
        <v>1</v>
      </c>
      <c r="D1">
        <v>1</v>
      </c>
      <c r="E1" t="s">
        <v>33</v>
      </c>
      <c r="F1" t="s">
        <v>34</v>
      </c>
    </row>
    <row r="2" spans="1:13" ht="15" x14ac:dyDescent="0.3">
      <c r="A2" s="3">
        <v>240</v>
      </c>
      <c r="C2" s="1">
        <v>2</v>
      </c>
      <c r="D2">
        <f>SQRT((C2-C1)^2)</f>
        <v>1</v>
      </c>
      <c r="E2">
        <f>(A1+A2)/2</f>
        <v>215</v>
      </c>
      <c r="F2">
        <f>(C2+C1)/2</f>
        <v>1.5</v>
      </c>
      <c r="J2" t="s">
        <v>45</v>
      </c>
      <c r="K2" t="s">
        <v>46</v>
      </c>
      <c r="L2" t="s">
        <v>1</v>
      </c>
      <c r="M2" t="s">
        <v>46</v>
      </c>
    </row>
    <row r="3" spans="1:13" ht="15" x14ac:dyDescent="0.3">
      <c r="A3" s="3">
        <v>290</v>
      </c>
      <c r="C3" s="1">
        <v>3</v>
      </c>
      <c r="D3">
        <f t="shared" ref="D3:D19" si="0">SQRT((C3-C2)^2)</f>
        <v>1</v>
      </c>
      <c r="E3">
        <f>(A3+A4)/2</f>
        <v>305</v>
      </c>
      <c r="F3">
        <f>(C4+C3)/2</f>
        <v>2.5</v>
      </c>
    </row>
    <row r="4" spans="1:13" ht="15" x14ac:dyDescent="0.3">
      <c r="A4" s="3">
        <v>320</v>
      </c>
      <c r="C4" s="1">
        <v>2</v>
      </c>
      <c r="D4">
        <f t="shared" si="0"/>
        <v>1</v>
      </c>
      <c r="E4">
        <f>(A5+A6)/2</f>
        <v>470</v>
      </c>
      <c r="F4">
        <f>(C6+C5)/2</f>
        <v>3.5</v>
      </c>
      <c r="J4">
        <v>200</v>
      </c>
      <c r="K4">
        <f t="array" ref="K4:K10">FREQUENCY(A1:A20,J4:J10)</f>
        <v>1</v>
      </c>
      <c r="L4">
        <v>5</v>
      </c>
      <c r="M4">
        <f t="array" ref="M4:M8">FREQUENCY(C1:C20,L4:L8)</f>
        <v>7</v>
      </c>
    </row>
    <row r="5" spans="1:13" ht="15" x14ac:dyDescent="0.3">
      <c r="A5" s="3">
        <v>400</v>
      </c>
      <c r="C5" s="1">
        <v>3</v>
      </c>
      <c r="D5">
        <f t="shared" si="0"/>
        <v>1</v>
      </c>
      <c r="E5">
        <f>(A7+A8)/2</f>
        <v>637.5</v>
      </c>
      <c r="F5">
        <f>(C8+C7)/2</f>
        <v>6</v>
      </c>
      <c r="J5">
        <v>400</v>
      </c>
      <c r="K5">
        <v>4</v>
      </c>
      <c r="L5">
        <v>10</v>
      </c>
      <c r="M5">
        <v>8</v>
      </c>
    </row>
    <row r="6" spans="1:13" ht="15" x14ac:dyDescent="0.3">
      <c r="A6" s="3">
        <v>540</v>
      </c>
      <c r="C6" s="1">
        <v>4</v>
      </c>
      <c r="D6">
        <f t="shared" si="0"/>
        <v>1</v>
      </c>
      <c r="E6">
        <f>(A9+A10)/2</f>
        <v>810</v>
      </c>
      <c r="F6">
        <f>(C10+C9)/2</f>
        <v>6.5</v>
      </c>
      <c r="J6">
        <v>600</v>
      </c>
      <c r="K6">
        <v>2</v>
      </c>
      <c r="L6">
        <v>15</v>
      </c>
      <c r="M6">
        <v>3</v>
      </c>
    </row>
    <row r="7" spans="1:13" ht="15" x14ac:dyDescent="0.3">
      <c r="A7" s="3">
        <v>555</v>
      </c>
      <c r="C7" s="1">
        <v>7</v>
      </c>
      <c r="D7">
        <f t="shared" si="0"/>
        <v>3</v>
      </c>
      <c r="E7">
        <f>(A11+A12)/2</f>
        <v>875</v>
      </c>
      <c r="F7">
        <f>(C12+C11)/2</f>
        <v>8</v>
      </c>
      <c r="J7">
        <v>800</v>
      </c>
      <c r="K7">
        <v>2</v>
      </c>
      <c r="L7">
        <v>20</v>
      </c>
      <c r="M7">
        <v>1</v>
      </c>
    </row>
    <row r="8" spans="1:13" ht="15" x14ac:dyDescent="0.3">
      <c r="A8" s="3">
        <v>720</v>
      </c>
      <c r="C8" s="1">
        <v>5</v>
      </c>
      <c r="D8">
        <f t="shared" si="0"/>
        <v>2</v>
      </c>
      <c r="E8">
        <f>(A13+A14)/2</f>
        <v>935</v>
      </c>
      <c r="F8">
        <f>(C14+C13)/2</f>
        <v>9.5</v>
      </c>
      <c r="J8">
        <v>1000</v>
      </c>
      <c r="K8">
        <v>7</v>
      </c>
      <c r="L8">
        <v>25</v>
      </c>
      <c r="M8">
        <v>1</v>
      </c>
    </row>
    <row r="9" spans="1:13" ht="15" x14ac:dyDescent="0.3">
      <c r="A9" s="3">
        <v>800</v>
      </c>
      <c r="C9" s="1">
        <v>6</v>
      </c>
      <c r="D9">
        <f t="shared" si="0"/>
        <v>1</v>
      </c>
      <c r="E9">
        <f>(A15+A16)/2</f>
        <v>955</v>
      </c>
      <c r="F9">
        <f>(C16+C15)/2</f>
        <v>10</v>
      </c>
      <c r="J9">
        <v>1200</v>
      </c>
      <c r="K9">
        <v>3</v>
      </c>
    </row>
    <row r="10" spans="1:13" ht="15" x14ac:dyDescent="0.3">
      <c r="A10" s="3">
        <v>820</v>
      </c>
      <c r="C10" s="1">
        <v>7</v>
      </c>
      <c r="D10">
        <f t="shared" si="0"/>
        <v>1</v>
      </c>
      <c r="E10">
        <f>(A17+A18)/2</f>
        <v>1047.5</v>
      </c>
      <c r="F10">
        <f>(C18+C17)/2</f>
        <v>12.5</v>
      </c>
      <c r="J10">
        <v>1400</v>
      </c>
      <c r="K10">
        <v>1</v>
      </c>
    </row>
    <row r="11" spans="1:13" ht="15" x14ac:dyDescent="0.3">
      <c r="A11" s="3">
        <v>850</v>
      </c>
      <c r="C11" s="1">
        <v>10</v>
      </c>
      <c r="D11">
        <f t="shared" si="0"/>
        <v>3</v>
      </c>
      <c r="E11">
        <f>(A19+A20)/2</f>
        <v>1275</v>
      </c>
      <c r="F11">
        <f>(C20+C19)/2</f>
        <v>17.5</v>
      </c>
    </row>
    <row r="12" spans="1:13" ht="15" x14ac:dyDescent="0.3">
      <c r="A12" s="3">
        <v>900</v>
      </c>
      <c r="C12" s="1">
        <v>6</v>
      </c>
      <c r="D12">
        <f t="shared" si="0"/>
        <v>4</v>
      </c>
    </row>
    <row r="13" spans="1:13" ht="15" x14ac:dyDescent="0.3">
      <c r="A13" s="3">
        <v>920</v>
      </c>
      <c r="C13" s="1">
        <v>11</v>
      </c>
      <c r="D13">
        <f t="shared" si="0"/>
        <v>5</v>
      </c>
      <c r="G13" t="s">
        <v>43</v>
      </c>
      <c r="H13">
        <f>MIN(C1:C20)</f>
        <v>1</v>
      </c>
    </row>
    <row r="14" spans="1:13" ht="15" x14ac:dyDescent="0.3">
      <c r="A14" s="3">
        <v>950</v>
      </c>
      <c r="C14" s="1">
        <v>8</v>
      </c>
      <c r="D14">
        <f t="shared" si="0"/>
        <v>3</v>
      </c>
      <c r="G14" t="s">
        <v>44</v>
      </c>
      <c r="H14">
        <f>MAX(C1:C20)</f>
        <v>23</v>
      </c>
    </row>
    <row r="15" spans="1:13" ht="15" x14ac:dyDescent="0.3">
      <c r="A15" s="3">
        <v>950</v>
      </c>
      <c r="C15" s="1">
        <v>9</v>
      </c>
      <c r="D15">
        <f t="shared" si="0"/>
        <v>1</v>
      </c>
      <c r="G15" t="s">
        <v>43</v>
      </c>
      <c r="H15">
        <f>MIN(A1:A20)</f>
        <v>190</v>
      </c>
    </row>
    <row r="16" spans="1:13" ht="15" x14ac:dyDescent="0.3">
      <c r="A16" s="3">
        <v>960</v>
      </c>
      <c r="C16" s="1">
        <v>11</v>
      </c>
      <c r="D16">
        <f t="shared" si="0"/>
        <v>2</v>
      </c>
      <c r="G16" t="s">
        <v>44</v>
      </c>
      <c r="H16">
        <f>MAX(A1:A20)</f>
        <v>1400</v>
      </c>
    </row>
    <row r="17" spans="1:4" ht="15" x14ac:dyDescent="0.3">
      <c r="A17" s="3">
        <v>1005</v>
      </c>
      <c r="C17" s="1">
        <v>9</v>
      </c>
      <c r="D17">
        <f t="shared" si="0"/>
        <v>2</v>
      </c>
    </row>
    <row r="18" spans="1:4" ht="15" x14ac:dyDescent="0.3">
      <c r="A18" s="3">
        <v>1090</v>
      </c>
      <c r="C18" s="1">
        <v>16</v>
      </c>
      <c r="D18">
        <f t="shared" si="0"/>
        <v>7</v>
      </c>
    </row>
    <row r="19" spans="1:4" ht="15" x14ac:dyDescent="0.3">
      <c r="A19" s="3">
        <v>1150</v>
      </c>
      <c r="C19" s="1">
        <v>12</v>
      </c>
      <c r="D19">
        <f t="shared" si="0"/>
        <v>4</v>
      </c>
    </row>
    <row r="20" spans="1:4" ht="15" x14ac:dyDescent="0.3">
      <c r="A20" s="3">
        <v>1400</v>
      </c>
      <c r="C20" s="1">
        <v>23</v>
      </c>
      <c r="D20">
        <f t="shared" ref="D20" si="1">C20-C19</f>
        <v>11</v>
      </c>
    </row>
    <row r="21" spans="1:4" x14ac:dyDescent="0.3">
      <c r="C21">
        <f>SUM(C1:C20)</f>
        <v>155</v>
      </c>
      <c r="D21">
        <f>SUM(D1:D20)</f>
        <v>55</v>
      </c>
    </row>
    <row r="22" spans="1:4" x14ac:dyDescent="0.3">
      <c r="C22">
        <f>C21/20</f>
        <v>7.75</v>
      </c>
      <c r="D22">
        <f>D21/20</f>
        <v>2.75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4" zoomScaleNormal="100" workbookViewId="0">
      <selection activeCell="J25" sqref="J25"/>
    </sheetView>
  </sheetViews>
  <sheetFormatPr defaultRowHeight="14.4" x14ac:dyDescent="0.3"/>
  <cols>
    <col min="4" max="4" width="12.109375" customWidth="1"/>
    <col min="7" max="7" width="12" bestFit="1" customWidth="1"/>
    <col min="16" max="16" width="13.6640625" customWidth="1"/>
    <col min="18" max="18" width="12.109375" customWidth="1"/>
  </cols>
  <sheetData>
    <row r="1" spans="1:19" x14ac:dyDescent="0.3">
      <c r="A1" t="s">
        <v>38</v>
      </c>
      <c r="B1" t="s">
        <v>39</v>
      </c>
      <c r="D1" s="14" t="s">
        <v>76</v>
      </c>
      <c r="G1" t="s">
        <v>42</v>
      </c>
      <c r="H1" t="s">
        <v>40</v>
      </c>
      <c r="K1" s="14" t="s">
        <v>77</v>
      </c>
      <c r="M1" t="s">
        <v>36</v>
      </c>
      <c r="N1" t="s">
        <v>37</v>
      </c>
      <c r="O1" t="s">
        <v>0</v>
      </c>
      <c r="P1" t="s">
        <v>1</v>
      </c>
      <c r="Q1" t="s">
        <v>4</v>
      </c>
    </row>
    <row r="2" spans="1:19" x14ac:dyDescent="0.3">
      <c r="D2" t="s">
        <v>74</v>
      </c>
      <c r="E2" t="s">
        <v>75</v>
      </c>
      <c r="K2" t="s">
        <v>74</v>
      </c>
      <c r="L2" t="s">
        <v>75</v>
      </c>
    </row>
    <row r="3" spans="1:19" ht="15" x14ac:dyDescent="0.3">
      <c r="D3" s="1">
        <v>190</v>
      </c>
      <c r="E3" s="1">
        <v>1</v>
      </c>
      <c r="F3" s="1"/>
      <c r="G3" s="1">
        <f>(D3-D24)^2</f>
        <v>279228.80886426591</v>
      </c>
      <c r="H3" s="1">
        <f t="shared" ref="H3:H21" si="0">(E3-7.75)</f>
        <v>-6.75</v>
      </c>
      <c r="I3" s="1"/>
      <c r="J3" s="1">
        <f>(L3-6.95)^2</f>
        <v>35.402500000000003</v>
      </c>
      <c r="K3" s="1">
        <v>190</v>
      </c>
      <c r="L3" s="1">
        <v>1</v>
      </c>
      <c r="M3">
        <f>(E3-E24)^2</f>
        <v>45.5625</v>
      </c>
      <c r="N3">
        <f>M3/18</f>
        <v>2.53125</v>
      </c>
      <c r="O3" t="e">
        <f>L3-L2</f>
        <v>#VALUE!</v>
      </c>
      <c r="P3">
        <v>189.5</v>
      </c>
    </row>
    <row r="4" spans="1:19" ht="15" x14ac:dyDescent="0.3">
      <c r="D4" s="1">
        <v>240</v>
      </c>
      <c r="E4" s="1">
        <v>2</v>
      </c>
      <c r="F4" s="1"/>
      <c r="G4" s="1">
        <f>(D4-D24)^2</f>
        <v>228886.70360110805</v>
      </c>
      <c r="H4" s="1">
        <f t="shared" si="0"/>
        <v>-5.75</v>
      </c>
      <c r="I4" s="1"/>
      <c r="J4" s="1">
        <f t="shared" ref="J4:J22" si="1">(L4-6.95)^2</f>
        <v>24.502500000000001</v>
      </c>
      <c r="K4" s="1">
        <v>240</v>
      </c>
      <c r="L4" s="1">
        <v>2</v>
      </c>
      <c r="M4">
        <f>(E4-E24)^2</f>
        <v>33.0625</v>
      </c>
      <c r="N4">
        <f>M4/18</f>
        <v>1.8368055555555556</v>
      </c>
      <c r="O4">
        <f t="shared" ref="O4:O22" si="2">L4-L3</f>
        <v>1</v>
      </c>
      <c r="P4">
        <v>239.5</v>
      </c>
    </row>
    <row r="5" spans="1:19" ht="15" x14ac:dyDescent="0.3">
      <c r="A5" s="1">
        <v>720</v>
      </c>
      <c r="B5" s="1">
        <v>5</v>
      </c>
      <c r="C5" s="1"/>
      <c r="D5" s="1">
        <v>290</v>
      </c>
      <c r="E5" s="1">
        <v>3</v>
      </c>
      <c r="F5" s="1"/>
      <c r="G5" s="1">
        <f>(D5-D24)^2</f>
        <v>183544.59833795016</v>
      </c>
      <c r="H5" s="1">
        <f t="shared" si="0"/>
        <v>-4.75</v>
      </c>
      <c r="I5" s="1"/>
      <c r="J5" s="1">
        <f t="shared" si="1"/>
        <v>24.502500000000001</v>
      </c>
      <c r="K5" s="1">
        <v>320</v>
      </c>
      <c r="L5" s="1">
        <v>2</v>
      </c>
      <c r="M5">
        <f>(E5-E24)^2</f>
        <v>22.5625</v>
      </c>
      <c r="N5">
        <f t="shared" ref="N5:N23" si="3">M5/18</f>
        <v>1.2534722222222223</v>
      </c>
      <c r="O5">
        <f t="shared" si="2"/>
        <v>0</v>
      </c>
      <c r="P5">
        <v>289.5</v>
      </c>
    </row>
    <row r="6" spans="1:19" ht="15" x14ac:dyDescent="0.3">
      <c r="A6" s="2">
        <v>1090</v>
      </c>
      <c r="B6" s="1">
        <v>16</v>
      </c>
      <c r="C6" s="1"/>
      <c r="D6" s="1">
        <v>320</v>
      </c>
      <c r="E6" s="1">
        <v>2</v>
      </c>
      <c r="F6" s="1"/>
      <c r="G6" s="1">
        <f>(D6-D24)^2</f>
        <v>158739.33518005541</v>
      </c>
      <c r="H6" s="1">
        <f t="shared" si="0"/>
        <v>-5.75</v>
      </c>
      <c r="I6" s="1"/>
      <c r="J6" s="1">
        <f t="shared" si="1"/>
        <v>15.602500000000001</v>
      </c>
      <c r="K6" s="1">
        <v>290</v>
      </c>
      <c r="L6" s="1">
        <v>3</v>
      </c>
      <c r="M6">
        <f>(E6-E24)^2</f>
        <v>33.0625</v>
      </c>
      <c r="N6">
        <f t="shared" si="3"/>
        <v>1.8368055555555556</v>
      </c>
      <c r="O6">
        <f t="shared" si="2"/>
        <v>1</v>
      </c>
      <c r="P6">
        <v>319.5</v>
      </c>
    </row>
    <row r="7" spans="1:19" ht="15" x14ac:dyDescent="0.3">
      <c r="A7" s="1">
        <v>400</v>
      </c>
      <c r="B7" s="1">
        <v>3</v>
      </c>
      <c r="C7" s="1"/>
      <c r="D7" s="1">
        <v>400</v>
      </c>
      <c r="E7" s="1">
        <v>3</v>
      </c>
      <c r="F7" s="1"/>
      <c r="G7" s="1">
        <f>(D7-D24)^2</f>
        <v>101391.96675900278</v>
      </c>
      <c r="H7" s="1">
        <f t="shared" si="0"/>
        <v>-4.75</v>
      </c>
      <c r="I7" s="1"/>
      <c r="J7" s="1">
        <f t="shared" si="1"/>
        <v>15.602500000000001</v>
      </c>
      <c r="K7" s="1">
        <v>400</v>
      </c>
      <c r="L7" s="1">
        <v>3</v>
      </c>
      <c r="M7">
        <f>(E7-E24)^2</f>
        <v>22.5625</v>
      </c>
      <c r="N7">
        <f t="shared" si="3"/>
        <v>1.2534722222222223</v>
      </c>
      <c r="O7">
        <f t="shared" si="2"/>
        <v>0</v>
      </c>
      <c r="P7">
        <v>399.5</v>
      </c>
      <c r="Q7">
        <f>(D7+D8)/2</f>
        <v>470</v>
      </c>
      <c r="R7" t="s">
        <v>11</v>
      </c>
      <c r="S7" t="s">
        <v>13</v>
      </c>
    </row>
    <row r="8" spans="1:19" ht="15" x14ac:dyDescent="0.3">
      <c r="A8" s="1">
        <v>920</v>
      </c>
      <c r="B8" s="1">
        <v>11</v>
      </c>
      <c r="C8" s="1"/>
      <c r="D8" s="1">
        <v>540</v>
      </c>
      <c r="E8" s="1">
        <v>4</v>
      </c>
      <c r="F8" s="1"/>
      <c r="G8" s="1">
        <f>(D8-D24)^2</f>
        <v>31834.072022160668</v>
      </c>
      <c r="H8" s="1">
        <f t="shared" si="0"/>
        <v>-3.75</v>
      </c>
      <c r="I8" s="1"/>
      <c r="J8" s="1">
        <f t="shared" si="1"/>
        <v>8.7025000000000006</v>
      </c>
      <c r="K8" s="1">
        <v>540</v>
      </c>
      <c r="L8" s="1">
        <v>4</v>
      </c>
      <c r="M8">
        <f>(E8-E24)^2</f>
        <v>14.0625</v>
      </c>
      <c r="N8">
        <f t="shared" si="3"/>
        <v>0.78125</v>
      </c>
      <c r="O8">
        <f t="shared" si="2"/>
        <v>1</v>
      </c>
      <c r="P8">
        <v>539.5</v>
      </c>
      <c r="Q8">
        <v>950</v>
      </c>
      <c r="R8" t="s">
        <v>12</v>
      </c>
      <c r="S8">
        <f>Q8-Q7</f>
        <v>480</v>
      </c>
    </row>
    <row r="9" spans="1:19" ht="15" x14ac:dyDescent="0.3">
      <c r="A9" s="1">
        <v>800</v>
      </c>
      <c r="B9" s="1">
        <v>6</v>
      </c>
      <c r="C9" s="1"/>
      <c r="D9" s="1">
        <v>555</v>
      </c>
      <c r="E9" s="1">
        <v>7</v>
      </c>
      <c r="F9" s="1"/>
      <c r="G9" s="1">
        <f>(D9-D24)^2</f>
        <v>26706.440443213301</v>
      </c>
      <c r="H9" s="1">
        <f t="shared" si="0"/>
        <v>-0.75</v>
      </c>
      <c r="I9" s="1"/>
      <c r="J9" s="1">
        <f t="shared" si="1"/>
        <v>3.8025000000000007</v>
      </c>
      <c r="K9" s="1">
        <v>720</v>
      </c>
      <c r="L9" s="1">
        <v>5</v>
      </c>
      <c r="M9">
        <f>(E9-E24)^2</f>
        <v>0.5625</v>
      </c>
      <c r="N9">
        <f t="shared" si="3"/>
        <v>3.125E-2</v>
      </c>
      <c r="O9">
        <f t="shared" si="2"/>
        <v>1</v>
      </c>
      <c r="P9">
        <v>554.5</v>
      </c>
      <c r="Q9">
        <v>752.5</v>
      </c>
      <c r="R9" t="s">
        <v>5</v>
      </c>
      <c r="S9" t="s">
        <v>14</v>
      </c>
    </row>
    <row r="10" spans="1:19" ht="15" x14ac:dyDescent="0.3">
      <c r="A10" s="1">
        <v>900</v>
      </c>
      <c r="B10" s="1">
        <v>6</v>
      </c>
      <c r="C10" s="1"/>
      <c r="D10" s="1">
        <v>720</v>
      </c>
      <c r="E10" s="1">
        <v>5</v>
      </c>
      <c r="F10" s="1"/>
      <c r="G10" s="1">
        <f>(D10-D24)^2</f>
        <v>2.4930747922437297</v>
      </c>
      <c r="H10" s="1">
        <f t="shared" si="0"/>
        <v>-2.75</v>
      </c>
      <c r="I10" s="1"/>
      <c r="J10" s="1">
        <f t="shared" si="1"/>
        <v>0.9025000000000003</v>
      </c>
      <c r="K10" s="1">
        <v>800</v>
      </c>
      <c r="L10" s="1">
        <v>6</v>
      </c>
      <c r="M10">
        <f>(E10-E24)^2</f>
        <v>7.5625</v>
      </c>
      <c r="N10">
        <f t="shared" si="3"/>
        <v>0.4201388888888889</v>
      </c>
      <c r="O10">
        <f t="shared" si="2"/>
        <v>1</v>
      </c>
      <c r="P10">
        <v>719.5</v>
      </c>
      <c r="Q10">
        <v>7.75</v>
      </c>
      <c r="R10" t="s">
        <v>5</v>
      </c>
      <c r="S10">
        <f>Q8+S8</f>
        <v>1430</v>
      </c>
    </row>
    <row r="11" spans="1:19" ht="15" x14ac:dyDescent="0.3">
      <c r="A11" s="2">
        <v>1400</v>
      </c>
      <c r="B11" s="1">
        <v>23</v>
      </c>
      <c r="C11" s="1"/>
      <c r="D11" s="1">
        <v>800</v>
      </c>
      <c r="E11" s="1">
        <v>6</v>
      </c>
      <c r="F11" s="1"/>
      <c r="G11" s="1">
        <f>(D11-D24)^2</f>
        <v>6655.12465373961</v>
      </c>
      <c r="H11" s="1">
        <f t="shared" si="0"/>
        <v>-1.75</v>
      </c>
      <c r="I11" s="1"/>
      <c r="J11" s="1">
        <f t="shared" si="1"/>
        <v>0.9025000000000003</v>
      </c>
      <c r="K11" s="1">
        <v>900</v>
      </c>
      <c r="L11" s="1">
        <v>6</v>
      </c>
      <c r="M11">
        <f>(E11-E24)^2</f>
        <v>3.0625</v>
      </c>
      <c r="N11">
        <f t="shared" si="3"/>
        <v>0.1701388888888889</v>
      </c>
      <c r="O11">
        <f t="shared" si="2"/>
        <v>0</v>
      </c>
      <c r="P11">
        <v>799.5</v>
      </c>
      <c r="Q11">
        <f>(820+850)/2</f>
        <v>835</v>
      </c>
      <c r="R11" t="s">
        <v>4</v>
      </c>
      <c r="S11" t="s">
        <v>15</v>
      </c>
    </row>
    <row r="12" spans="1:19" ht="15" x14ac:dyDescent="0.3">
      <c r="A12" s="2">
        <v>1150</v>
      </c>
      <c r="B12" s="1">
        <v>12</v>
      </c>
      <c r="C12" s="1"/>
      <c r="D12" s="1">
        <v>820</v>
      </c>
      <c r="E12" s="1">
        <v>7</v>
      </c>
      <c r="F12" s="1"/>
      <c r="G12" s="1">
        <f>(D12-D24)^2</f>
        <v>10318.282548476453</v>
      </c>
      <c r="H12" s="1">
        <f t="shared" si="0"/>
        <v>-0.75</v>
      </c>
      <c r="I12" s="1"/>
      <c r="J12" s="1">
        <f t="shared" si="1"/>
        <v>2.4999999999999823E-3</v>
      </c>
      <c r="K12" s="1">
        <v>555</v>
      </c>
      <c r="L12" s="1">
        <v>7</v>
      </c>
      <c r="M12">
        <f>(E12-E24)^2</f>
        <v>0.5625</v>
      </c>
      <c r="N12">
        <f t="shared" si="3"/>
        <v>3.125E-2</v>
      </c>
      <c r="O12">
        <f t="shared" si="2"/>
        <v>1</v>
      </c>
      <c r="P12">
        <v>819.5</v>
      </c>
      <c r="Q12">
        <v>7</v>
      </c>
      <c r="R12" t="s">
        <v>4</v>
      </c>
      <c r="S12">
        <f>Q7-S8</f>
        <v>-10</v>
      </c>
    </row>
    <row r="13" spans="1:19" ht="15" x14ac:dyDescent="0.3">
      <c r="A13" s="1">
        <v>190</v>
      </c>
      <c r="B13" s="1">
        <v>1</v>
      </c>
      <c r="C13" s="1"/>
      <c r="D13" s="1">
        <v>850</v>
      </c>
      <c r="E13" s="1">
        <v>10</v>
      </c>
      <c r="F13" s="1"/>
      <c r="G13" s="1">
        <f>(D13-D24)^2</f>
        <v>17313.019390581714</v>
      </c>
      <c r="H13" s="1">
        <f t="shared" si="0"/>
        <v>2.25</v>
      </c>
      <c r="I13" s="1"/>
      <c r="J13" s="1">
        <f t="shared" si="1"/>
        <v>2.4999999999999823E-3</v>
      </c>
      <c r="K13" s="1">
        <v>820</v>
      </c>
      <c r="L13" s="1">
        <v>7</v>
      </c>
      <c r="M13">
        <f>(E13-E24)^2</f>
        <v>5.0625</v>
      </c>
      <c r="N13">
        <f t="shared" si="3"/>
        <v>0.28125</v>
      </c>
      <c r="O13">
        <f t="shared" si="2"/>
        <v>0</v>
      </c>
      <c r="P13">
        <v>849.5</v>
      </c>
      <c r="Q13">
        <v>950</v>
      </c>
      <c r="R13" t="s">
        <v>6</v>
      </c>
    </row>
    <row r="14" spans="1:19" ht="15" x14ac:dyDescent="0.3">
      <c r="A14" s="1">
        <v>240</v>
      </c>
      <c r="B14" s="1">
        <v>2</v>
      </c>
      <c r="C14" s="1"/>
      <c r="D14" s="1">
        <v>900</v>
      </c>
      <c r="E14" s="1">
        <v>6</v>
      </c>
      <c r="F14" s="1"/>
      <c r="G14" s="1">
        <f>(D14-D24)^2</f>
        <v>32970.914127423821</v>
      </c>
      <c r="H14" s="1">
        <f t="shared" si="0"/>
        <v>-1.75</v>
      </c>
      <c r="I14" s="1"/>
      <c r="J14" s="1">
        <f t="shared" si="1"/>
        <v>1.1024999999999996</v>
      </c>
      <c r="K14" s="1">
        <v>950</v>
      </c>
      <c r="L14" s="1">
        <v>8</v>
      </c>
      <c r="M14">
        <f>(E14-E24)^2</f>
        <v>3.0625</v>
      </c>
      <c r="N14">
        <f t="shared" si="3"/>
        <v>0.1701388888888889</v>
      </c>
      <c r="O14">
        <f t="shared" si="2"/>
        <v>1</v>
      </c>
      <c r="P14">
        <v>899.5</v>
      </c>
      <c r="R14" t="s">
        <v>7</v>
      </c>
    </row>
    <row r="15" spans="1:19" ht="15" x14ac:dyDescent="0.3">
      <c r="A15" s="1">
        <v>950</v>
      </c>
      <c r="B15" s="1">
        <v>8</v>
      </c>
      <c r="C15" s="1"/>
      <c r="D15" s="1">
        <v>920</v>
      </c>
      <c r="E15" s="1">
        <v>11</v>
      </c>
      <c r="F15" s="1"/>
      <c r="G15" s="1">
        <f>(D15-D24)^2</f>
        <v>40634.072022160661</v>
      </c>
      <c r="H15" s="1">
        <f t="shared" si="0"/>
        <v>3.25</v>
      </c>
      <c r="I15" s="1"/>
      <c r="J15" s="1">
        <f t="shared" si="1"/>
        <v>4.2024999999999997</v>
      </c>
      <c r="K15" s="1">
        <v>950</v>
      </c>
      <c r="L15" s="1">
        <v>9</v>
      </c>
      <c r="M15">
        <f>(E15-E24)^2</f>
        <v>10.5625</v>
      </c>
      <c r="N15">
        <f t="shared" si="3"/>
        <v>0.58680555555555558</v>
      </c>
      <c r="O15">
        <f t="shared" si="2"/>
        <v>1</v>
      </c>
      <c r="P15">
        <v>919.5</v>
      </c>
      <c r="Q15" t="s">
        <v>8</v>
      </c>
    </row>
    <row r="16" spans="1:19" ht="15" x14ac:dyDescent="0.3">
      <c r="A16" s="1">
        <v>850</v>
      </c>
      <c r="B16" s="1">
        <v>10</v>
      </c>
      <c r="C16" s="1"/>
      <c r="D16" s="1">
        <v>950</v>
      </c>
      <c r="E16" s="1">
        <v>8</v>
      </c>
      <c r="F16" s="1"/>
      <c r="G16" s="1">
        <f>(D16-D24)^2</f>
        <v>53628.80886426592</v>
      </c>
      <c r="H16" s="1">
        <f t="shared" si="0"/>
        <v>0.25</v>
      </c>
      <c r="I16" s="1"/>
      <c r="J16" s="1">
        <f t="shared" si="1"/>
        <v>4.2024999999999997</v>
      </c>
      <c r="K16" s="1">
        <v>1005</v>
      </c>
      <c r="L16" s="1">
        <v>9</v>
      </c>
      <c r="M16">
        <f>(E16-E24)^2</f>
        <v>6.25E-2</v>
      </c>
      <c r="N16">
        <f t="shared" si="3"/>
        <v>3.472222222222222E-3</v>
      </c>
      <c r="O16">
        <f t="shared" si="2"/>
        <v>0</v>
      </c>
      <c r="P16">
        <v>949.5</v>
      </c>
      <c r="Q16">
        <v>946.97</v>
      </c>
      <c r="R16" t="s">
        <v>5</v>
      </c>
    </row>
    <row r="17" spans="1:19" ht="15" x14ac:dyDescent="0.3">
      <c r="A17" s="1">
        <v>960</v>
      </c>
      <c r="B17" s="1">
        <v>11</v>
      </c>
      <c r="C17" s="1"/>
      <c r="D17" s="1">
        <v>950</v>
      </c>
      <c r="E17" s="1">
        <v>9</v>
      </c>
      <c r="F17" s="1"/>
      <c r="G17" s="1">
        <f>(D17-D24)^2</f>
        <v>53628.80886426592</v>
      </c>
      <c r="H17" s="1">
        <f t="shared" si="0"/>
        <v>1.25</v>
      </c>
      <c r="I17" s="1"/>
      <c r="J17" s="1">
        <f t="shared" si="1"/>
        <v>9.3024999999999984</v>
      </c>
      <c r="K17" s="1">
        <v>850</v>
      </c>
      <c r="L17" s="1">
        <v>10</v>
      </c>
      <c r="M17">
        <f>(E17-E24)^2</f>
        <v>1.5625</v>
      </c>
      <c r="N17">
        <f t="shared" si="3"/>
        <v>8.6805555555555552E-2</v>
      </c>
      <c r="O17">
        <f t="shared" si="2"/>
        <v>1</v>
      </c>
    </row>
    <row r="18" spans="1:19" ht="15" x14ac:dyDescent="0.3">
      <c r="A18" s="1">
        <v>320</v>
      </c>
      <c r="B18" s="1">
        <v>2</v>
      </c>
      <c r="C18" s="1"/>
      <c r="D18" s="1">
        <v>960</v>
      </c>
      <c r="E18" s="1">
        <v>11</v>
      </c>
      <c r="F18" s="1"/>
      <c r="G18" s="1">
        <f>(D18-D24)^2</f>
        <v>58360.38781163434</v>
      </c>
      <c r="H18" s="1">
        <f t="shared" si="0"/>
        <v>3.25</v>
      </c>
      <c r="I18" s="1"/>
      <c r="J18" s="1">
        <f t="shared" si="1"/>
        <v>16.4025</v>
      </c>
      <c r="K18" s="1">
        <v>920</v>
      </c>
      <c r="L18" s="1">
        <v>11</v>
      </c>
      <c r="M18">
        <f>(E18-E24)^2</f>
        <v>10.5625</v>
      </c>
      <c r="N18">
        <f t="shared" si="3"/>
        <v>0.58680555555555558</v>
      </c>
      <c r="O18">
        <f t="shared" si="2"/>
        <v>1</v>
      </c>
      <c r="P18">
        <v>959.5</v>
      </c>
    </row>
    <row r="19" spans="1:19" ht="15" x14ac:dyDescent="0.3">
      <c r="A19" s="1">
        <v>290</v>
      </c>
      <c r="B19" s="1">
        <v>3</v>
      </c>
      <c r="C19" s="1"/>
      <c r="D19" s="2">
        <v>1005</v>
      </c>
      <c r="E19" s="1">
        <v>9</v>
      </c>
      <c r="F19" s="1"/>
      <c r="G19" s="1">
        <f>(D19-D24)^2</f>
        <v>82127.493074792234</v>
      </c>
      <c r="H19" s="1">
        <f t="shared" si="0"/>
        <v>1.25</v>
      </c>
      <c r="I19" s="1"/>
      <c r="J19" s="1">
        <f t="shared" si="1"/>
        <v>16.4025</v>
      </c>
      <c r="K19" s="1">
        <v>960</v>
      </c>
      <c r="L19" s="1">
        <v>11</v>
      </c>
      <c r="M19">
        <f>(E19-E24)^2</f>
        <v>1.5625</v>
      </c>
      <c r="N19">
        <f t="shared" si="3"/>
        <v>8.6805555555555552E-2</v>
      </c>
      <c r="O19">
        <f t="shared" si="2"/>
        <v>0</v>
      </c>
      <c r="P19">
        <v>1004.5</v>
      </c>
      <c r="R19" t="s">
        <v>9</v>
      </c>
    </row>
    <row r="20" spans="1:19" ht="15" x14ac:dyDescent="0.3">
      <c r="A20" s="1">
        <v>820</v>
      </c>
      <c r="B20" s="1">
        <v>7</v>
      </c>
      <c r="C20" s="1"/>
      <c r="D20" s="2">
        <v>1090</v>
      </c>
      <c r="E20" s="1">
        <v>16</v>
      </c>
      <c r="F20" s="1"/>
      <c r="G20" s="1">
        <f>(D20-D24)^2</f>
        <v>138070.91412742381</v>
      </c>
      <c r="H20" s="1">
        <f t="shared" si="0"/>
        <v>8.25</v>
      </c>
      <c r="I20" s="1"/>
      <c r="J20" s="1">
        <f t="shared" si="1"/>
        <v>25.502499999999998</v>
      </c>
      <c r="K20" s="1">
        <v>1150</v>
      </c>
      <c r="L20" s="1">
        <v>12</v>
      </c>
      <c r="M20">
        <f>(E20-E24)^2</f>
        <v>68.0625</v>
      </c>
      <c r="N20">
        <f t="shared" si="3"/>
        <v>3.78125</v>
      </c>
      <c r="O20">
        <f t="shared" si="2"/>
        <v>1</v>
      </c>
      <c r="P20">
        <v>1089.5</v>
      </c>
      <c r="R20" t="s">
        <v>10</v>
      </c>
      <c r="S20" s="5">
        <f>D22-D3</f>
        <v>1210</v>
      </c>
    </row>
    <row r="21" spans="1:19" ht="15" x14ac:dyDescent="0.3">
      <c r="A21" s="1">
        <v>555</v>
      </c>
      <c r="B21" s="1">
        <v>7</v>
      </c>
      <c r="C21" s="1"/>
      <c r="D21" s="2">
        <v>1150</v>
      </c>
      <c r="E21" s="1">
        <v>12</v>
      </c>
      <c r="F21" s="1"/>
      <c r="G21" s="1">
        <f>(D21-D24)^2</f>
        <v>186260.38781163434</v>
      </c>
      <c r="H21" s="1">
        <f t="shared" si="0"/>
        <v>4.25</v>
      </c>
      <c r="I21" s="1"/>
      <c r="J21" s="1">
        <f t="shared" si="1"/>
        <v>81.902500000000018</v>
      </c>
      <c r="K21" s="1">
        <v>1090</v>
      </c>
      <c r="L21" s="1">
        <v>16</v>
      </c>
      <c r="M21">
        <f t="shared" ref="M21" si="4">(E21-E41)^2</f>
        <v>144</v>
      </c>
      <c r="N21">
        <f t="shared" si="3"/>
        <v>8</v>
      </c>
      <c r="O21">
        <f t="shared" si="2"/>
        <v>4</v>
      </c>
      <c r="P21">
        <v>1149.5</v>
      </c>
      <c r="R21" t="s">
        <v>16</v>
      </c>
      <c r="S21">
        <v>190</v>
      </c>
    </row>
    <row r="22" spans="1:19" ht="15" x14ac:dyDescent="0.3">
      <c r="A22" s="2">
        <v>1005</v>
      </c>
      <c r="B22" s="1">
        <v>9</v>
      </c>
      <c r="C22" s="1"/>
      <c r="D22" s="2">
        <v>1400</v>
      </c>
      <c r="E22" s="1">
        <v>23</v>
      </c>
      <c r="F22" s="1"/>
      <c r="G22" s="1">
        <f>(D22-D24)^2</f>
        <v>464549.86149584485</v>
      </c>
      <c r="H22" s="1">
        <v>0</v>
      </c>
      <c r="I22" s="1"/>
      <c r="J22" s="1">
        <f t="shared" si="1"/>
        <v>257.60250000000002</v>
      </c>
      <c r="K22" s="1">
        <v>1400</v>
      </c>
      <c r="L22" s="1">
        <v>23</v>
      </c>
      <c r="M22">
        <v>0</v>
      </c>
      <c r="N22">
        <f t="shared" si="3"/>
        <v>0</v>
      </c>
      <c r="O22">
        <f t="shared" si="2"/>
        <v>7</v>
      </c>
      <c r="P22">
        <v>1399.5</v>
      </c>
      <c r="R22" t="s">
        <v>11</v>
      </c>
      <c r="S22">
        <v>470</v>
      </c>
    </row>
    <row r="23" spans="1:19" ht="15" x14ac:dyDescent="0.3">
      <c r="A23" s="1">
        <v>950</v>
      </c>
      <c r="B23" s="1">
        <v>9</v>
      </c>
      <c r="C23" s="1" t="s">
        <v>64</v>
      </c>
      <c r="D23">
        <f>SUM(D3:D21)</f>
        <v>13650</v>
      </c>
      <c r="E23">
        <f>SUM(E3:E22)</f>
        <v>155</v>
      </c>
      <c r="F23" t="s">
        <v>66</v>
      </c>
      <c r="G23" s="1">
        <f>SUM(G3:G21)</f>
        <v>1690302.6315789479</v>
      </c>
      <c r="H23" s="1" t="s">
        <v>61</v>
      </c>
      <c r="I23" s="1" t="s">
        <v>64</v>
      </c>
      <c r="J23" s="1">
        <f>SUM(J3:J21)</f>
        <v>288.94749999999999</v>
      </c>
      <c r="K23" t="s">
        <v>64</v>
      </c>
      <c r="L23">
        <f>SUM(L3:L21)</f>
        <v>132</v>
      </c>
      <c r="M23">
        <f>SUM(M3:M22)</f>
        <v>427.125</v>
      </c>
      <c r="N23">
        <f t="shared" si="3"/>
        <v>23.729166666666668</v>
      </c>
      <c r="O23" t="e">
        <f>SUM(O3:O22)</f>
        <v>#VALUE!</v>
      </c>
      <c r="P23" s="6" t="s">
        <v>21</v>
      </c>
      <c r="R23" t="s">
        <v>17</v>
      </c>
      <c r="S23">
        <v>835</v>
      </c>
    </row>
    <row r="24" spans="1:19" ht="15" x14ac:dyDescent="0.3">
      <c r="A24" s="1">
        <v>540</v>
      </c>
      <c r="B24" s="1">
        <v>4</v>
      </c>
      <c r="C24" s="1" t="s">
        <v>70</v>
      </c>
      <c r="D24">
        <f>D23/19</f>
        <v>718.42105263157896</v>
      </c>
      <c r="E24">
        <f>E23/20</f>
        <v>7.75</v>
      </c>
      <c r="F24" t="s">
        <v>65</v>
      </c>
      <c r="G24" s="1">
        <f>G23/18</f>
        <v>93905.701754385998</v>
      </c>
      <c r="H24" s="1"/>
      <c r="I24" s="1" t="s">
        <v>72</v>
      </c>
      <c r="J24" s="1">
        <f>J23/18</f>
        <v>16.05263888888889</v>
      </c>
      <c r="K24" t="s">
        <v>70</v>
      </c>
      <c r="L24">
        <f>L23/19</f>
        <v>6.9473684210526319</v>
      </c>
      <c r="M24">
        <f>M23/20</f>
        <v>21.356249999999999</v>
      </c>
      <c r="N24">
        <f>N23/19</f>
        <v>1.2489035087719298</v>
      </c>
      <c r="O24" t="e">
        <f>O23/20</f>
        <v>#VALUE!</v>
      </c>
      <c r="P24" s="6" t="s">
        <v>35</v>
      </c>
      <c r="R24" t="s">
        <v>41</v>
      </c>
      <c r="S24">
        <v>946.97</v>
      </c>
    </row>
    <row r="25" spans="1:19" x14ac:dyDescent="0.3">
      <c r="C25" t="s">
        <v>62</v>
      </c>
      <c r="D25">
        <f>SUM(D3:D22)</f>
        <v>15050</v>
      </c>
      <c r="F25" t="s">
        <v>67</v>
      </c>
      <c r="G25">
        <f>SQRT(G24)</f>
        <v>306.44037226577376</v>
      </c>
      <c r="I25" t="s">
        <v>69</v>
      </c>
      <c r="J25">
        <f>SQRT(J24)</f>
        <v>4.0065744581735769</v>
      </c>
      <c r="K25" t="s">
        <v>62</v>
      </c>
      <c r="L25">
        <f>SUM(L3:L22)</f>
        <v>155</v>
      </c>
      <c r="N25">
        <f>SQRT(N23)</f>
        <v>4.871259248558494</v>
      </c>
      <c r="R25" t="s">
        <v>12</v>
      </c>
      <c r="S25">
        <v>950</v>
      </c>
    </row>
    <row r="26" spans="1:19" ht="15" x14ac:dyDescent="0.3">
      <c r="C26" s="1" t="s">
        <v>71</v>
      </c>
      <c r="D26">
        <f>D25/20</f>
        <v>752.5</v>
      </c>
      <c r="F26" t="s">
        <v>62</v>
      </c>
      <c r="G26">
        <f>SUM(G3:G22)</f>
        <v>2154852.4930747929</v>
      </c>
      <c r="I26" s="1" t="s">
        <v>62</v>
      </c>
      <c r="J26">
        <f>SUM(J3:J22)</f>
        <v>546.54999999999995</v>
      </c>
      <c r="K26" t="s">
        <v>71</v>
      </c>
      <c r="L26">
        <f>L25/20</f>
        <v>7.75</v>
      </c>
    </row>
    <row r="27" spans="1:19" ht="15" x14ac:dyDescent="0.3">
      <c r="F27" t="s">
        <v>68</v>
      </c>
      <c r="G27">
        <f>G26/19</f>
        <v>113413.28910919963</v>
      </c>
      <c r="I27" s="1" t="s">
        <v>73</v>
      </c>
      <c r="J27">
        <f>J26/19</f>
        <v>28.765789473684208</v>
      </c>
    </row>
    <row r="28" spans="1:19" ht="15" x14ac:dyDescent="0.3">
      <c r="F28" t="s">
        <v>67</v>
      </c>
      <c r="G28">
        <f>SQRT(G27)</f>
        <v>336.76889569733072</v>
      </c>
      <c r="I28" s="1" t="s">
        <v>63</v>
      </c>
      <c r="J28">
        <f>SQRT(J27)</f>
        <v>5.3633748212934185</v>
      </c>
    </row>
  </sheetData>
  <sortState ref="L3:L22">
    <sortCondition ref="L3:L2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workbookViewId="0">
      <selection activeCell="I11" sqref="I11"/>
    </sheetView>
  </sheetViews>
  <sheetFormatPr defaultRowHeight="14.4" x14ac:dyDescent="0.3"/>
  <sheetData>
    <row r="3" spans="2:7" ht="15.6" x14ac:dyDescent="0.3">
      <c r="B3" s="8"/>
      <c r="C3" s="8"/>
      <c r="D3" s="8"/>
      <c r="E3" s="8"/>
      <c r="F3" s="8"/>
      <c r="G3" s="8"/>
    </row>
    <row r="4" spans="2:7" ht="15.6" x14ac:dyDescent="0.3">
      <c r="B4" s="7">
        <v>1</v>
      </c>
      <c r="C4" s="7">
        <v>190</v>
      </c>
      <c r="D4" s="8"/>
      <c r="E4" s="8">
        <f t="shared" ref="E4:E17" si="0">IF(D4-C4&lt;0,0,D4-C4)</f>
        <v>0</v>
      </c>
      <c r="F4" s="8">
        <v>1</v>
      </c>
      <c r="G4" s="8"/>
    </row>
    <row r="5" spans="2:7" ht="15.6" x14ac:dyDescent="0.3">
      <c r="B5" s="7">
        <v>2</v>
      </c>
      <c r="C5" s="7">
        <v>240</v>
      </c>
      <c r="D5" s="8">
        <v>320</v>
      </c>
      <c r="E5" s="8">
        <f t="shared" si="0"/>
        <v>80</v>
      </c>
      <c r="F5" s="8">
        <v>2</v>
      </c>
      <c r="G5" s="8"/>
    </row>
    <row r="6" spans="2:7" ht="15.6" x14ac:dyDescent="0.3">
      <c r="B6" s="7">
        <v>3</v>
      </c>
      <c r="C6" s="7">
        <v>290</v>
      </c>
      <c r="D6" s="7">
        <v>400</v>
      </c>
      <c r="E6" s="8">
        <f t="shared" si="0"/>
        <v>110</v>
      </c>
      <c r="F6" s="7">
        <v>2</v>
      </c>
      <c r="G6" s="8"/>
    </row>
    <row r="7" spans="2:7" ht="15.6" x14ac:dyDescent="0.3">
      <c r="B7" s="7">
        <v>4</v>
      </c>
      <c r="C7" s="7">
        <v>540</v>
      </c>
      <c r="D7" s="8"/>
      <c r="E7" s="8">
        <f t="shared" si="0"/>
        <v>0</v>
      </c>
      <c r="F7" s="8">
        <v>1</v>
      </c>
      <c r="G7" s="8"/>
    </row>
    <row r="8" spans="2:7" ht="15.6" x14ac:dyDescent="0.3">
      <c r="B8" s="7">
        <v>5</v>
      </c>
      <c r="C8" s="7">
        <v>720</v>
      </c>
      <c r="D8" s="8"/>
      <c r="E8" s="8">
        <f t="shared" si="0"/>
        <v>0</v>
      </c>
      <c r="F8" s="8">
        <v>1</v>
      </c>
      <c r="G8" s="8"/>
    </row>
    <row r="9" spans="2:7" ht="15.6" x14ac:dyDescent="0.3">
      <c r="B9" s="7">
        <v>6</v>
      </c>
      <c r="C9" s="7">
        <v>800</v>
      </c>
      <c r="D9" s="7">
        <v>900</v>
      </c>
      <c r="E9" s="8">
        <f t="shared" si="0"/>
        <v>100</v>
      </c>
      <c r="F9" s="7">
        <v>2</v>
      </c>
      <c r="G9" s="8"/>
    </row>
    <row r="10" spans="2:7" ht="15.6" x14ac:dyDescent="0.3">
      <c r="B10" s="7">
        <v>7</v>
      </c>
      <c r="C10" s="7">
        <v>555</v>
      </c>
      <c r="D10" s="7">
        <v>820</v>
      </c>
      <c r="E10" s="8">
        <f t="shared" si="0"/>
        <v>265</v>
      </c>
      <c r="F10" s="7">
        <v>2</v>
      </c>
      <c r="G10" s="8"/>
    </row>
    <row r="11" spans="2:7" ht="15.6" x14ac:dyDescent="0.3">
      <c r="B11" s="7">
        <v>8</v>
      </c>
      <c r="C11" s="7">
        <v>950</v>
      </c>
      <c r="D11" s="8"/>
      <c r="E11" s="8">
        <f t="shared" si="0"/>
        <v>0</v>
      </c>
      <c r="F11" s="7">
        <v>1</v>
      </c>
      <c r="G11" s="8"/>
    </row>
    <row r="12" spans="2:7" ht="15.6" x14ac:dyDescent="0.3">
      <c r="B12" s="7">
        <v>9</v>
      </c>
      <c r="C12" s="7">
        <v>950</v>
      </c>
      <c r="D12" s="7">
        <v>1005</v>
      </c>
      <c r="E12" s="8">
        <f t="shared" si="0"/>
        <v>55</v>
      </c>
      <c r="F12" s="7">
        <v>2</v>
      </c>
      <c r="G12" s="8"/>
    </row>
    <row r="13" spans="2:7" ht="15.6" x14ac:dyDescent="0.3">
      <c r="B13" s="7">
        <v>10</v>
      </c>
      <c r="C13" s="7">
        <v>850</v>
      </c>
      <c r="D13" s="8"/>
      <c r="E13" s="8">
        <f t="shared" si="0"/>
        <v>0</v>
      </c>
      <c r="F13" s="7">
        <v>1</v>
      </c>
      <c r="G13" s="8"/>
    </row>
    <row r="14" spans="2:7" ht="15.6" x14ac:dyDescent="0.3">
      <c r="B14" s="7">
        <v>11</v>
      </c>
      <c r="C14" s="7">
        <v>920</v>
      </c>
      <c r="D14" s="7">
        <v>960</v>
      </c>
      <c r="E14" s="8">
        <f t="shared" si="0"/>
        <v>40</v>
      </c>
      <c r="F14" s="7">
        <v>2</v>
      </c>
      <c r="G14" s="8"/>
    </row>
    <row r="15" spans="2:7" ht="15.6" x14ac:dyDescent="0.3">
      <c r="B15" s="7">
        <v>12</v>
      </c>
      <c r="C15" s="7">
        <v>1150</v>
      </c>
      <c r="D15" s="8"/>
      <c r="E15" s="8">
        <f t="shared" si="0"/>
        <v>0</v>
      </c>
      <c r="F15" s="7">
        <v>1</v>
      </c>
      <c r="G15" s="8"/>
    </row>
    <row r="16" spans="2:7" ht="15.6" x14ac:dyDescent="0.3">
      <c r="B16" s="7">
        <v>16</v>
      </c>
      <c r="C16" s="7">
        <v>1090</v>
      </c>
      <c r="D16" s="8"/>
      <c r="E16" s="8">
        <f t="shared" si="0"/>
        <v>0</v>
      </c>
      <c r="F16" s="7">
        <v>1</v>
      </c>
      <c r="G16" s="8"/>
    </row>
    <row r="17" spans="2:7" ht="15.6" x14ac:dyDescent="0.3">
      <c r="B17" s="7">
        <v>23</v>
      </c>
      <c r="C17" s="7">
        <v>1400</v>
      </c>
      <c r="D17" s="8"/>
      <c r="E17" s="8">
        <f t="shared" si="0"/>
        <v>0</v>
      </c>
      <c r="F17" s="7">
        <v>1</v>
      </c>
      <c r="G17" s="8"/>
    </row>
    <row r="18" spans="2:7" ht="15.6" x14ac:dyDescent="0.3">
      <c r="B18" s="8"/>
      <c r="C18" s="8"/>
      <c r="D18" s="8"/>
      <c r="E18" s="8"/>
      <c r="F18" s="8"/>
      <c r="G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</vt:lpstr>
      <vt:lpstr>Sheet5</vt:lpstr>
      <vt:lpstr>Sheet6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2017-02-01T01:51:51Z</dcterms:created>
  <dcterms:modified xsi:type="dcterms:W3CDTF">2017-03-19T23:13:48Z</dcterms:modified>
</cp:coreProperties>
</file>